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\\unione-05\cartellautenti\adelemanzella\Documents\Adele\Circolari\2024\"/>
    </mc:Choice>
  </mc:AlternateContent>
  <xr:revisionPtr revIDLastSave="0" documentId="8_{A06750C2-841D-4B75-86FC-48494C1F7849}" xr6:coauthVersionLast="36" xr6:coauthVersionMax="36" xr10:uidLastSave="{00000000-0000-0000-0000-000000000000}"/>
  <bookViews>
    <workbookView xWindow="0" yWindow="0" windowWidth="19200" windowHeight="10785" xr2:uid="{00000000-000D-0000-FFFF-FFFF00000000}"/>
  </bookViews>
  <sheets>
    <sheet name="questionario" sheetId="1" r:id="rId1"/>
    <sheet name="feedback assenze" sheetId="6" state="hidden" r:id="rId2"/>
    <sheet name="ccnl" sheetId="2" state="hidden" r:id="rId3"/>
    <sheet name="ateco2007_2digit" sheetId="4" state="hidden" r:id="rId4"/>
    <sheet name="provincia" sheetId="3" state="hidden" r:id="rId5"/>
  </sheets>
  <definedNames>
    <definedName name="_ftn1" localSheetId="0">questionario!#REF!</definedName>
    <definedName name="_ftn2" localSheetId="0">questionario!#REF!</definedName>
    <definedName name="_ftn3" localSheetId="0">questionario!#REF!</definedName>
    <definedName name="_ftn4" localSheetId="0">questionario!#REF!</definedName>
    <definedName name="_ftn5" localSheetId="0">questionario!#REF!</definedName>
    <definedName name="_ftn6" localSheetId="0">questionario!#REF!</definedName>
    <definedName name="_ftn7" localSheetId="0">questionario!#REF!</definedName>
    <definedName name="_ftnref1" localSheetId="0">questionario!#REF!</definedName>
    <definedName name="_ftnref2" localSheetId="0">questionario!#REF!</definedName>
    <definedName name="_ftnref3" localSheetId="0">questionario!#REF!</definedName>
    <definedName name="_ftnref4" localSheetId="0">questionario!#REF!</definedName>
    <definedName name="_ftnref5" localSheetId="0">questionario!#REF!</definedName>
    <definedName name="_ftnref6" localSheetId="0">questionario!#REF!</definedName>
    <definedName name="_ftnref7" localSheetId="0">questionario!#REF!</definedName>
    <definedName name="_xlnm.Print_Area" localSheetId="2">ccnl!$A$1:$B$82</definedName>
    <definedName name="_xlnm.Print_Area" localSheetId="1">'feedback assenze'!$A$1:$N$19</definedName>
    <definedName name="_xlnm.Print_Area" localSheetId="0">questionario!$A$1:$K$279</definedName>
    <definedName name="_xlnm.Print_Titles" localSheetId="2">ccnl!$1:$2</definedName>
    <definedName name="_xlnm.Print_Titles" localSheetId="0">questionario!$1:$6</definedName>
  </definedNames>
  <calcPr calcId="191029"/>
</workbook>
</file>

<file path=xl/calcChain.xml><?xml version="1.0" encoding="utf-8"?>
<calcChain xmlns="http://schemas.openxmlformats.org/spreadsheetml/2006/main">
  <c r="G37" i="6" l="1"/>
  <c r="L277" i="1" l="1"/>
  <c r="L276" i="1"/>
  <c r="N161" i="1" l="1"/>
  <c r="L107" i="1"/>
  <c r="N29" i="1"/>
  <c r="O29" i="1"/>
  <c r="O27" i="1"/>
  <c r="N27" i="1"/>
  <c r="O23" i="1"/>
  <c r="N23" i="1"/>
  <c r="L25" i="1" l="1"/>
  <c r="L65" i="1" l="1"/>
  <c r="L21" i="1" l="1"/>
  <c r="L19" i="1"/>
  <c r="N164" i="1" l="1"/>
  <c r="P164" i="1" s="1"/>
  <c r="O260" i="1" l="1"/>
  <c r="Q260" i="1" s="1"/>
  <c r="N260" i="1"/>
  <c r="P260" i="1" s="1"/>
  <c r="L260" i="1" l="1"/>
  <c r="O264" i="1"/>
  <c r="Q264" i="1" s="1"/>
  <c r="N264" i="1"/>
  <c r="P264" i="1" s="1"/>
  <c r="F147" i="1"/>
  <c r="N141" i="1"/>
  <c r="P141" i="1" s="1"/>
  <c r="N140" i="1"/>
  <c r="P140" i="1" s="1"/>
  <c r="O76" i="1"/>
  <c r="Q76" i="1" s="1"/>
  <c r="N76" i="1"/>
  <c r="P76" i="1" s="1"/>
  <c r="O73" i="1"/>
  <c r="Q73" i="1" s="1"/>
  <c r="N73" i="1"/>
  <c r="P73" i="1" s="1"/>
  <c r="L264" i="1" l="1"/>
  <c r="L140" i="1"/>
  <c r="K76" i="1"/>
  <c r="K73" i="1"/>
  <c r="F57" i="1" l="1"/>
  <c r="G57" i="1"/>
  <c r="J57" i="1"/>
  <c r="K57" i="1"/>
  <c r="N19" i="1" l="1"/>
  <c r="G29" i="6"/>
  <c r="G39" i="6" s="1"/>
  <c r="G41" i="6" l="1"/>
  <c r="G42" i="6"/>
  <c r="G44" i="6"/>
  <c r="G36" i="6"/>
  <c r="G40" i="6"/>
  <c r="G46" i="6" s="1"/>
  <c r="G48" i="6" s="1"/>
  <c r="G43" i="6"/>
  <c r="G45" i="6"/>
  <c r="N166" i="1"/>
  <c r="P166" i="1" s="1"/>
  <c r="N180" i="1"/>
  <c r="P180" i="1" s="1"/>
  <c r="N179" i="1"/>
  <c r="P179" i="1" s="1"/>
  <c r="N178" i="1"/>
  <c r="P178" i="1" s="1"/>
  <c r="N177" i="1"/>
  <c r="P177" i="1" s="1"/>
  <c r="N176" i="1"/>
  <c r="P176" i="1" s="1"/>
  <c r="N175" i="1"/>
  <c r="P175" i="1" s="1"/>
  <c r="N165" i="1"/>
  <c r="P165" i="1" s="1"/>
  <c r="N170" i="1"/>
  <c r="P170" i="1" s="1"/>
  <c r="N171" i="1"/>
  <c r="P171" i="1" s="1"/>
  <c r="N169" i="1"/>
  <c r="P169" i="1" s="1"/>
  <c r="N163" i="1"/>
  <c r="P163" i="1" s="1"/>
  <c r="N162" i="1"/>
  <c r="P162" i="1" s="1"/>
  <c r="P161" i="1"/>
  <c r="N241" i="1"/>
  <c r="P241" i="1" s="1"/>
  <c r="O241" i="1"/>
  <c r="Q241" i="1" s="1"/>
  <c r="L161" i="1" l="1"/>
  <c r="L241" i="1"/>
  <c r="L169" i="1"/>
  <c r="L175" i="1"/>
  <c r="N137" i="1"/>
  <c r="P137" i="1" s="1"/>
  <c r="N136" i="1"/>
  <c r="A18" i="6"/>
  <c r="A4" i="6"/>
  <c r="H2" i="6"/>
  <c r="J59" i="6"/>
  <c r="H59" i="6"/>
  <c r="F59" i="6"/>
  <c r="D59" i="6"/>
  <c r="N251" i="1" l="1"/>
  <c r="P251" i="1" s="1"/>
  <c r="N21" i="1" l="1"/>
  <c r="L18" i="1" l="1"/>
  <c r="N247" i="1" l="1"/>
  <c r="P247" i="1" s="1"/>
  <c r="N248" i="1"/>
  <c r="P248" i="1" s="1"/>
  <c r="L273" i="1" s="1"/>
  <c r="L248" i="1" s="1"/>
  <c r="N253" i="1"/>
  <c r="P253" i="1" s="1"/>
  <c r="N254" i="1"/>
  <c r="P254" i="1" s="1"/>
  <c r="N255" i="1"/>
  <c r="P255" i="1" s="1"/>
  <c r="N256" i="1"/>
  <c r="P256" i="1" s="1"/>
  <c r="N257" i="1"/>
  <c r="P257" i="1" s="1"/>
  <c r="P136" i="1"/>
  <c r="L136" i="1" s="1"/>
  <c r="L17" i="1"/>
  <c r="L15" i="1"/>
  <c r="N252" i="1"/>
  <c r="P252" i="1" s="1"/>
  <c r="K104" i="1"/>
  <c r="L114" i="1" s="1"/>
  <c r="I104" i="1"/>
  <c r="L112" i="1" s="1"/>
  <c r="J104" i="1"/>
  <c r="L113" i="1" s="1"/>
  <c r="H104" i="1"/>
  <c r="L110" i="1" s="1"/>
  <c r="G104" i="1"/>
  <c r="L106" i="1" s="1"/>
  <c r="F104" i="1"/>
  <c r="L105" i="1" s="1"/>
  <c r="D40" i="1"/>
  <c r="F40" i="1"/>
  <c r="L53" i="1" s="1"/>
  <c r="H40" i="1"/>
  <c r="J40" i="1"/>
  <c r="L56" i="1" s="1"/>
  <c r="N249" i="1"/>
  <c r="P249" i="1" s="1"/>
  <c r="N250" i="1"/>
  <c r="P250" i="1" s="1"/>
  <c r="N246" i="1"/>
  <c r="P246" i="1" s="1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I57" i="1"/>
  <c r="L57" i="1" s="1"/>
  <c r="H57" i="1"/>
  <c r="E57" i="1"/>
  <c r="L54" i="1" s="1"/>
  <c r="D57" i="1"/>
  <c r="Q23" i="1"/>
  <c r="P23" i="1"/>
  <c r="L10" i="1"/>
  <c r="L55" i="1" l="1"/>
  <c r="L27" i="1"/>
  <c r="B27" i="1"/>
  <c r="D44" i="1"/>
  <c r="L52" i="1"/>
  <c r="Z101" i="1"/>
  <c r="Z102" i="1" s="1"/>
  <c r="V101" i="1"/>
  <c r="V102" i="1" s="1"/>
  <c r="L92" i="1"/>
  <c r="J44" i="1"/>
  <c r="L85" i="1"/>
  <c r="O95" i="1"/>
  <c r="F44" i="1"/>
  <c r="H44" i="1"/>
  <c r="P27" i="1"/>
  <c r="Y101" i="1"/>
  <c r="Y102" i="1" s="1"/>
  <c r="P96" i="1"/>
  <c r="L23" i="1"/>
  <c r="P29" i="1"/>
  <c r="L29" i="1" s="1"/>
  <c r="P95" i="1"/>
  <c r="O96" i="1"/>
  <c r="S101" i="1"/>
  <c r="S102" i="1" s="1"/>
  <c r="T101" i="1"/>
  <c r="L94" i="1"/>
  <c r="W101" i="1"/>
  <c r="W102" i="1" s="1"/>
  <c r="L93" i="1"/>
  <c r="L95" i="1"/>
  <c r="T122" i="1" l="1"/>
  <c r="T102" i="1"/>
  <c r="G11" i="6" s="1"/>
  <c r="L183" i="1"/>
  <c r="L61" i="1"/>
  <c r="I68" i="1"/>
  <c r="F11" i="6"/>
  <c r="S111" i="1"/>
  <c r="T111" i="1"/>
  <c r="L144" i="1"/>
  <c r="I183" i="1"/>
  <c r="H147" i="1"/>
  <c r="Z108" i="1"/>
  <c r="M11" i="6"/>
  <c r="Z114" i="1"/>
  <c r="Z115" i="1"/>
  <c r="Z112" i="1"/>
  <c r="Z113" i="1"/>
  <c r="M10" i="6"/>
  <c r="Z110" i="1"/>
  <c r="J11" i="6"/>
  <c r="J10" i="6"/>
  <c r="Z117" i="1"/>
  <c r="Z105" i="1"/>
  <c r="Z116" i="1"/>
  <c r="Z107" i="1"/>
  <c r="Z119" i="1"/>
  <c r="Z111" i="1"/>
  <c r="Z109" i="1"/>
  <c r="T103" i="1"/>
  <c r="G12" i="6" s="1"/>
  <c r="T112" i="1"/>
  <c r="G10" i="6"/>
  <c r="T113" i="1"/>
  <c r="Z106" i="1"/>
  <c r="S112" i="1"/>
  <c r="F10" i="6"/>
  <c r="S113" i="1"/>
  <c r="S103" i="1"/>
  <c r="F12" i="6" s="1"/>
  <c r="Y114" i="1"/>
  <c r="L10" i="6"/>
  <c r="Y113" i="1"/>
  <c r="L11" i="6"/>
  <c r="Y112" i="1"/>
  <c r="V110" i="1"/>
  <c r="I10" i="6"/>
  <c r="I11" i="6"/>
  <c r="V108" i="1"/>
  <c r="V107" i="1"/>
  <c r="V117" i="1"/>
  <c r="V111" i="1"/>
  <c r="V116" i="1"/>
  <c r="V115" i="1"/>
  <c r="V114" i="1"/>
  <c r="V106" i="1"/>
  <c r="V105" i="1"/>
  <c r="V109" i="1"/>
  <c r="V119" i="1"/>
  <c r="W112" i="1"/>
  <c r="W113" i="1"/>
  <c r="V113" i="1"/>
  <c r="V112" i="1"/>
  <c r="X101" i="1"/>
  <c r="W106" i="1"/>
  <c r="Y116" i="1"/>
  <c r="Y119" i="1"/>
  <c r="Y107" i="1"/>
  <c r="Y111" i="1"/>
  <c r="Y105" i="1"/>
  <c r="P101" i="1"/>
  <c r="Y106" i="1"/>
  <c r="Y115" i="1"/>
  <c r="Y108" i="1"/>
  <c r="Y109" i="1"/>
  <c r="Y117" i="1"/>
  <c r="Y110" i="1"/>
  <c r="AA101" i="1"/>
  <c r="S115" i="1"/>
  <c r="S107" i="1"/>
  <c r="T114" i="1"/>
  <c r="T110" i="1"/>
  <c r="T108" i="1"/>
  <c r="T117" i="1"/>
  <c r="T107" i="1"/>
  <c r="T106" i="1"/>
  <c r="T115" i="1"/>
  <c r="T109" i="1"/>
  <c r="T116" i="1"/>
  <c r="S117" i="1"/>
  <c r="S114" i="1"/>
  <c r="S106" i="1"/>
  <c r="S116" i="1"/>
  <c r="S105" i="1"/>
  <c r="U101" i="1"/>
  <c r="S108" i="1"/>
  <c r="S109" i="1"/>
  <c r="S118" i="1"/>
  <c r="S110" i="1"/>
  <c r="T105" i="1"/>
  <c r="W116" i="1"/>
  <c r="W105" i="1"/>
  <c r="W108" i="1"/>
  <c r="Q101" i="1"/>
  <c r="W109" i="1"/>
  <c r="W117" i="1"/>
  <c r="W110" i="1"/>
  <c r="W107" i="1"/>
  <c r="W115" i="1"/>
  <c r="W111" i="1"/>
  <c r="W114" i="1"/>
  <c r="W119" i="1"/>
  <c r="Z103" i="1" l="1"/>
  <c r="M12" i="6" s="1"/>
  <c r="M13" i="6" s="1"/>
  <c r="M14" i="6" s="1"/>
  <c r="S104" i="1"/>
  <c r="S122" i="1" s="1"/>
  <c r="U122" i="1" s="1"/>
  <c r="Y103" i="1"/>
  <c r="L12" i="6" s="1"/>
  <c r="W103" i="1"/>
  <c r="J12" i="6" s="1"/>
  <c r="AA102" i="1"/>
  <c r="V103" i="1"/>
  <c r="I12" i="6" s="1"/>
  <c r="T104" i="1"/>
  <c r="U103" i="1"/>
  <c r="P102" i="1"/>
  <c r="R101" i="1"/>
  <c r="U102" i="1"/>
  <c r="X102" i="1"/>
  <c r="Q102" i="1"/>
  <c r="Z104" i="1" l="1"/>
  <c r="Z122" i="1" s="1"/>
  <c r="P103" i="1"/>
  <c r="W104" i="1"/>
  <c r="W122" i="1" s="1"/>
  <c r="V104" i="1"/>
  <c r="V122" i="1" s="1"/>
  <c r="I13" i="6"/>
  <c r="I14" i="6" s="1"/>
  <c r="J13" i="6"/>
  <c r="J14" i="6" s="1"/>
  <c r="H10" i="6"/>
  <c r="H12" i="6" s="1"/>
  <c r="F13" i="6"/>
  <c r="F14" i="6" s="1"/>
  <c r="U104" i="1"/>
  <c r="R102" i="1"/>
  <c r="AA103" i="1"/>
  <c r="Y104" i="1"/>
  <c r="X103" i="1"/>
  <c r="Q103" i="1"/>
  <c r="X122" i="1" l="1"/>
  <c r="Q122" i="1"/>
  <c r="R103" i="1"/>
  <c r="Q104" i="1"/>
  <c r="X104" i="1"/>
  <c r="D10" i="6"/>
  <c r="G13" i="6"/>
  <c r="G14" i="6" s="1"/>
  <c r="P104" i="1"/>
  <c r="K10" i="6"/>
  <c r="K12" i="6" s="1"/>
  <c r="H11" i="6"/>
  <c r="Y122" i="1"/>
  <c r="P122" i="1" s="1"/>
  <c r="AA104" i="1"/>
  <c r="H13" i="6" l="1"/>
  <c r="H14" i="6" s="1"/>
  <c r="R104" i="1"/>
  <c r="R122" i="1" s="1"/>
  <c r="K11" i="6"/>
  <c r="K13" i="6" s="1"/>
  <c r="K14" i="6" s="1"/>
  <c r="L13" i="6"/>
  <c r="L14" i="6" s="1"/>
  <c r="N10" i="6"/>
  <c r="N12" i="6" s="1"/>
  <c r="C10" i="6"/>
  <c r="D14" i="6"/>
  <c r="D11" i="6"/>
  <c r="D13" i="6"/>
  <c r="D12" i="6"/>
  <c r="AA122" i="1"/>
  <c r="N11" i="6" l="1"/>
  <c r="N13" i="6" s="1"/>
  <c r="N14" i="6" s="1"/>
  <c r="C11" i="6"/>
  <c r="C14" i="6"/>
  <c r="E10" i="6"/>
  <c r="C12" i="6"/>
  <c r="C13" i="6"/>
  <c r="E11" i="6" l="1"/>
  <c r="E12" i="6"/>
  <c r="E13" i="6" l="1"/>
  <c r="E14" i="6" s="1"/>
</calcChain>
</file>

<file path=xl/sharedStrings.xml><?xml version="1.0" encoding="utf-8"?>
<sst xmlns="http://schemas.openxmlformats.org/spreadsheetml/2006/main" count="1162" uniqueCount="778">
  <si>
    <t>Colonna di controllo</t>
  </si>
  <si>
    <t>Questionario Nazionale</t>
  </si>
  <si>
    <t>Persona a cui inviare i risultati:</t>
  </si>
  <si>
    <t>E-mail:</t>
  </si>
  <si>
    <t>A) INFORMAZIONI GENERALI SULL'IMPRESA</t>
  </si>
  <si>
    <t>A.1 Denominazione dell'impresa</t>
  </si>
  <si>
    <t>A.2 Associazione territoriale e/o di categoria</t>
  </si>
  <si>
    <t>A.3 Partita IVA</t>
  </si>
  <si>
    <t>200 - METALMECCANICO</t>
  </si>
  <si>
    <t>A.5 L'impresa è plurilocalizzata?</t>
  </si>
  <si>
    <t>No</t>
  </si>
  <si>
    <t>Sì</t>
  </si>
  <si>
    <t>A.6 I dati che inserirà nel questionario riguardano:</t>
  </si>
  <si>
    <t>Provincia</t>
  </si>
  <si>
    <t>solo l'unità locale</t>
  </si>
  <si>
    <t xml:space="preserve">B) STRUTTURA E  DINAMICA DELL'OCCUPAZIONE </t>
  </si>
  <si>
    <t>B.1 Numero di lavoratori dipendenti per sesso e tipologia contrattuale</t>
  </si>
  <si>
    <t>Maschi</t>
  </si>
  <si>
    <t>Femmine</t>
  </si>
  <si>
    <t>Indeterminato full-time</t>
  </si>
  <si>
    <t>Indeterminato part-time</t>
  </si>
  <si>
    <t>Determinato full-time</t>
  </si>
  <si>
    <t>Determinato part-time</t>
  </si>
  <si>
    <t>Apprendistato</t>
  </si>
  <si>
    <t>di cui
part-time</t>
  </si>
  <si>
    <t>Dirigenti</t>
  </si>
  <si>
    <t>Quadri</t>
  </si>
  <si>
    <t>Impiegati</t>
  </si>
  <si>
    <t>Intermedi</t>
  </si>
  <si>
    <t>Operai</t>
  </si>
  <si>
    <t>Quadri/Impiegati/ Intermedi</t>
  </si>
  <si>
    <t>Check interno: correzioni per errori presunti</t>
  </si>
  <si>
    <t>Se azienda ha fornito monte ferie /ore lavorate invece che pro-capite</t>
  </si>
  <si>
    <t>Allora pro-capite sarebbe:</t>
  </si>
  <si>
    <t>QII</t>
  </si>
  <si>
    <t>O</t>
  </si>
  <si>
    <t>Ferie</t>
  </si>
  <si>
    <t>Orario</t>
  </si>
  <si>
    <t>Totale</t>
  </si>
  <si>
    <t>Impiegati/Intermedi</t>
  </si>
  <si>
    <t>Qualora fosse disponibile solo un'informazione aggregata, indicare qui sotto il personale a cui si riferiscono i dati 
(es. maschi+femmine; quadri+impiegati).</t>
  </si>
  <si>
    <t>I dati si riferiscono a:</t>
  </si>
  <si>
    <t>Lavoratori*</t>
  </si>
  <si>
    <t>Ore lavorabili</t>
  </si>
  <si>
    <t>Ore lavorate</t>
  </si>
  <si>
    <t>Ore assenza pro-capite</t>
  </si>
  <si>
    <t>1. Infortuni per lavoro e malattie professionali</t>
  </si>
  <si>
    <t>1. Giorni infortuni pro-capite</t>
  </si>
  <si>
    <t>2. Giorni malattia pro-capite</t>
  </si>
  <si>
    <t>3b. Maternità e allattamento</t>
  </si>
  <si>
    <t>3. Congedi retribuiti</t>
  </si>
  <si>
    <t>3. Giorni congedi pro-capite</t>
  </si>
  <si>
    <t>6. Altre assenze non retribuite</t>
  </si>
  <si>
    <t>8a. CIGO</t>
  </si>
  <si>
    <t>8b. CIGS</t>
  </si>
  <si>
    <t>8. Giorni CIG pro-capite</t>
  </si>
  <si>
    <t>8a Di cui CIG in deroga</t>
  </si>
  <si>
    <t>9. Ore di lavoro straordinario</t>
  </si>
  <si>
    <t>9.  Ore straordinario pro-capite</t>
  </si>
  <si>
    <t>10a. Ore di solidarietà (CDS) effettuate nell'anno</t>
  </si>
  <si>
    <t>10b. Lavoratori effettivamente coinvolti nel CDS</t>
  </si>
  <si>
    <t>Tasso di gravità</t>
  </si>
  <si>
    <t>NOTE PER LA COMPILAZIONE DELLA TABELLA C.3</t>
  </si>
  <si>
    <t xml:space="preserve">* Numero medio di lavoratori a tempo indeterminato full-time </t>
  </si>
  <si>
    <t>NO</t>
  </si>
  <si>
    <t>contratti</t>
  </si>
  <si>
    <t>3 Colonne in cui pescano formule della tendina CCNL</t>
  </si>
  <si>
    <t>(Scegliere CCNL principale)</t>
  </si>
  <si>
    <t>0100</t>
  </si>
  <si>
    <t>ALIMENTARE</t>
  </si>
  <si>
    <t>100 - ALIMENTARE</t>
  </si>
  <si>
    <t>0102</t>
  </si>
  <si>
    <t>ADDETTI IMBARCATI SU NATANTI ESERCENTI PESCA MARITTIMA</t>
  </si>
  <si>
    <t>102 - PESCA MARITTIMA</t>
  </si>
  <si>
    <t>0200</t>
  </si>
  <si>
    <t>METALMECCANICO</t>
  </si>
  <si>
    <t>0204</t>
  </si>
  <si>
    <t>ORAFI E ARGENTIERI</t>
  </si>
  <si>
    <t>204 - ORAFI E ARGENTIERI</t>
  </si>
  <si>
    <t>0300</t>
  </si>
  <si>
    <t>TESSILE E ABBIGLIAMENTO</t>
  </si>
  <si>
    <t>300 - TESSILE E ABBIGLIAMENTO</t>
  </si>
  <si>
    <t>0302</t>
  </si>
  <si>
    <t>CALZATURIERO</t>
  </si>
  <si>
    <t>302 - CALZATURIERO</t>
  </si>
  <si>
    <t>0303</t>
  </si>
  <si>
    <t>PELLI, CUOIO E SUCCEDANEI</t>
  </si>
  <si>
    <t>303 - PELLI, CUOIO E SUCCEDANEI</t>
  </si>
  <si>
    <t>0304</t>
  </si>
  <si>
    <t>PENNE, MATITE E AFFINI, SPAZZOLE, PENNELLI, SCOPE</t>
  </si>
  <si>
    <t>304 - PENNE, MATITE E AFFINI, SPAZZOLE, PENNELLI, SCOPE</t>
  </si>
  <si>
    <t>0306</t>
  </si>
  <si>
    <t>OMBRELLI-OMBRELLONI</t>
  </si>
  <si>
    <t>306 - OMBRELLI-OMBRELLONI</t>
  </si>
  <si>
    <t>0308</t>
  </si>
  <si>
    <t>OCCHIALI E ARTICOLI INERENTI L'OCCHIALERIA</t>
  </si>
  <si>
    <t>308 - OCCHIALI E ARTICOLI INERENTI L'OCCHIALERIA</t>
  </si>
  <si>
    <t>0309</t>
  </si>
  <si>
    <t>FILIERA ITTICA E RETIFICI</t>
  </si>
  <si>
    <t>309 - FILIERA ITTICA E RETIFICI</t>
  </si>
  <si>
    <t>0310</t>
  </si>
  <si>
    <t>LAVANDERIE INDUSTRIALI</t>
  </si>
  <si>
    <t>310 - LAVANDERIE INDUSTRIALI</t>
  </si>
  <si>
    <t>0401</t>
  </si>
  <si>
    <t>LEGNO-ARREDAMENTO, BOSCHIVO-FORESTALE</t>
  </si>
  <si>
    <t>401 - LEGNO-ARREDAMENTO, BOSCHIVO-FORESTALE</t>
  </si>
  <si>
    <t>0402</t>
  </si>
  <si>
    <t>CEMENTO, CALCE,GESSO E MALTE</t>
  </si>
  <si>
    <t>402 - CEMENTO, CALCE,GESSO E MALTE</t>
  </si>
  <si>
    <t>0403</t>
  </si>
  <si>
    <t>LATERIZI, MANUFATTI IN CEMENTO</t>
  </si>
  <si>
    <t>403 - LATERIZI, MANUFATTI IN CEMENTO</t>
  </si>
  <si>
    <t>0501</t>
  </si>
  <si>
    <t>CARTARIO E CARTOTECNICO</t>
  </si>
  <si>
    <t>501 - CARTARIO E CARTOTECNICO</t>
  </si>
  <si>
    <t>0502</t>
  </si>
  <si>
    <t>GRAFICO ED EDITORIALE</t>
  </si>
  <si>
    <t>502 - GRAFICO ED EDITORIALE</t>
  </si>
  <si>
    <t>0504</t>
  </si>
  <si>
    <t>TROUPES CINEAUDIOVISIVE</t>
  </si>
  <si>
    <t>504 - TROUPES CINEAUDIOVISIVE</t>
  </si>
  <si>
    <t>0505</t>
  </si>
  <si>
    <t>VIDEOFONOGRAFICI</t>
  </si>
  <si>
    <t>505 - VIDEOFONOGRAFICI</t>
  </si>
  <si>
    <t>0507</t>
  </si>
  <si>
    <t>FOTOLABORATORI</t>
  </si>
  <si>
    <t>507 - FOTOLABORATORI</t>
  </si>
  <si>
    <t>0508</t>
  </si>
  <si>
    <t>IMPRESE RADIO TELEVISIVE PRIVATE</t>
  </si>
  <si>
    <t>508 - IMPRESE RADIO TELEVISIVE PRIVATE</t>
  </si>
  <si>
    <t>0509</t>
  </si>
  <si>
    <t>INDUSTRIA CINEAUDIOVISIVA</t>
  </si>
  <si>
    <t>509 - INDUSTRIA CINEAUDIOVISIVA</t>
  </si>
  <si>
    <t>0510</t>
  </si>
  <si>
    <t>ESERCIZI TEATRALI</t>
  </si>
  <si>
    <t>510 - ESERCIZI TEATRALI</t>
  </si>
  <si>
    <t>0511</t>
  </si>
  <si>
    <t>ESERCIZI CINEMATOGRAFICI</t>
  </si>
  <si>
    <t>511 - ESERCIZI CINEMATOGRAFICI</t>
  </si>
  <si>
    <t>0512</t>
  </si>
  <si>
    <t>ENTI AUTONOMI LIRICI</t>
  </si>
  <si>
    <t>512 - ENTI AUTONOMI LIRICI</t>
  </si>
  <si>
    <t>0513</t>
  </si>
  <si>
    <t>TEATRI STABILI PUBBLICI E GESTITI DALL'ETI</t>
  </si>
  <si>
    <t>513 - TEATRI STABILI PUBBLICI E GESTITI DALL'ETI</t>
  </si>
  <si>
    <t>0514</t>
  </si>
  <si>
    <t>DOPPIAGGIO</t>
  </si>
  <si>
    <t>514 - DOPPIAGGIO</t>
  </si>
  <si>
    <t>0515</t>
  </si>
  <si>
    <t>GENERICI E COMPARSE CINEMATOGRAFICI DIPENDENTI DA CASE DI PRODUZIONE</t>
  </si>
  <si>
    <t>515 - GENERICI E COMPARSE CINEMATOGRAFICI DIPENDENTI DA CASE DI PRODUZIONE</t>
  </si>
  <si>
    <t>0601</t>
  </si>
  <si>
    <t>CHIMICO, CHIMICO-FARMACEUTICO, FIBRE CHIMICHE, CERAMICA E ABRASIVI</t>
  </si>
  <si>
    <t>601 - CHIMICO-FARMACEUTICO</t>
  </si>
  <si>
    <t>0604</t>
  </si>
  <si>
    <t>CONCIARIO</t>
  </si>
  <si>
    <t>604 - CONCIARIO</t>
  </si>
  <si>
    <t>0607</t>
  </si>
  <si>
    <t>COIBENTAZIONI TERMO-ACUSTICHE</t>
  </si>
  <si>
    <t>607 - COIBENTAZIONI TERMO-ACUSTICHE</t>
  </si>
  <si>
    <t>0608</t>
  </si>
  <si>
    <t>VETRO, LAMPADE E DISPLAY</t>
  </si>
  <si>
    <t>608 - VETRO, LAMPADE E DISPLAY</t>
  </si>
  <si>
    <t>0610</t>
  </si>
  <si>
    <t>PIASTRELLE DI CERAMICA E MATERIALI REFRATTARI</t>
  </si>
  <si>
    <t>610 - PIASTRELLE DI CERAMICA</t>
  </si>
  <si>
    <t>0611</t>
  </si>
  <si>
    <t>GOMMA-PLASTICA</t>
  </si>
  <si>
    <t>611 - GOMMA-PLASTICA</t>
  </si>
  <si>
    <t>0700</t>
  </si>
  <si>
    <t>EDILIZIA</t>
  </si>
  <si>
    <t>700 - EDILIZIA</t>
  </si>
  <si>
    <t>0800</t>
  </si>
  <si>
    <t>LAPIDEI</t>
  </si>
  <si>
    <t>800 - LAPIDEI</t>
  </si>
  <si>
    <t>0900</t>
  </si>
  <si>
    <t>MINERARIO</t>
  </si>
  <si>
    <t>900 - MINERARIO</t>
  </si>
  <si>
    <t>1000</t>
  </si>
  <si>
    <t>PETROLIO - ENERGIA</t>
  </si>
  <si>
    <t>1000 - PETROLIO - ENERGIA</t>
  </si>
  <si>
    <t>1100</t>
  </si>
  <si>
    <t>GAS - ACQUA</t>
  </si>
  <si>
    <t>1100 - GAS - ACQUA</t>
  </si>
  <si>
    <t>1300</t>
  </si>
  <si>
    <t>SETTORE ELETTRICO</t>
  </si>
  <si>
    <t>1300 - SETTORE ELETTRICO</t>
  </si>
  <si>
    <t>1400</t>
  </si>
  <si>
    <t>LOGISTICA, TRASPORTO MERCI E SPEDIZIONI</t>
  </si>
  <si>
    <t>1400 - LOGISTICA, TRASPORTO MERCI E SPEDIZIONI</t>
  </si>
  <si>
    <t>1510</t>
  </si>
  <si>
    <t>IMPIANTI DI TRASPORTO A FUNE</t>
  </si>
  <si>
    <t>1510 - IMPIANTI DI TRASPORTO A FUNE</t>
  </si>
  <si>
    <t>1520</t>
  </si>
  <si>
    <t>GESTIONI AEROPORTUALI E SERVIZI ASSISTENTI A TERRA</t>
  </si>
  <si>
    <t>1520 - GESTIONI AEROPORTUALI E SERVIZI ASSISTENTI A TERRA</t>
  </si>
  <si>
    <t>1530</t>
  </si>
  <si>
    <t>NAVIGLIO MAGGIORE</t>
  </si>
  <si>
    <t>1530 - NAVIGLIO MAGGIORE</t>
  </si>
  <si>
    <t>1550</t>
  </si>
  <si>
    <t>NAVIGLIO MINORE</t>
  </si>
  <si>
    <t>1550 - NAVIGLIO MINORE</t>
  </si>
  <si>
    <t>1560</t>
  </si>
  <si>
    <t>RIMORCHIATORI</t>
  </si>
  <si>
    <t>1560 - RIMORCHIATORI</t>
  </si>
  <si>
    <t>1570</t>
  </si>
  <si>
    <t>CROCIERE</t>
  </si>
  <si>
    <t>1570 - CROCIERE</t>
  </si>
  <si>
    <t>1580</t>
  </si>
  <si>
    <t>ALISCAFI</t>
  </si>
  <si>
    <t>1580 - ALISCAFI</t>
  </si>
  <si>
    <t>1581</t>
  </si>
  <si>
    <t>CAPITANI DI LUNGO CORSO AL COMANDO E CAPITANI DI MACCHINA ALLA DIREZIONE</t>
  </si>
  <si>
    <t>1581 - CAPITANI DI LUNGO CORSO AL COMANDO E CAPITANI DI MACCHINA ALLA DIREZIONE</t>
  </si>
  <si>
    <t>1582</t>
  </si>
  <si>
    <t>SOCIETA' E AZIENDE DI NAVIGAZIONE</t>
  </si>
  <si>
    <t>1582 - SOCIETA' E AZIENDE DI NAVIGAZIONE</t>
  </si>
  <si>
    <t>1583</t>
  </si>
  <si>
    <t>NAVI LOCATE A SCAFO NUDO E AD ARMATORE STRANIERO</t>
  </si>
  <si>
    <t>1583 - NAVI LOCATE A SCAFO NUDO E AD ARMATORE STRANIERO</t>
  </si>
  <si>
    <t>1584</t>
  </si>
  <si>
    <t>MEZZI NAVALI SPECIALI</t>
  </si>
  <si>
    <t>1584 - MEZZI NAVALI SPECIALI</t>
  </si>
  <si>
    <t>1585</t>
  </si>
  <si>
    <t>COMANDANTI MEZZI NAVALI SPECIALI</t>
  </si>
  <si>
    <t>1585 - COMANDANTI MEZZI NAVALI SPECIALI</t>
  </si>
  <si>
    <t>1586</t>
  </si>
  <si>
    <t>UNITA' DI DIPORTO DESTINATE A SCOPI COMMERCIALI</t>
  </si>
  <si>
    <t>1586 - UNITA' DI DIPORTO DESTINATE A SCOPI COMMERCIALI</t>
  </si>
  <si>
    <t>1590</t>
  </si>
  <si>
    <t>SERVIZI ELICOTTERISTICI</t>
  </si>
  <si>
    <t>1590 - SERVIZI ELICOTTERISTICI</t>
  </si>
  <si>
    <t>1700</t>
  </si>
  <si>
    <t>SERVIZI POSTALI IN APPALTO</t>
  </si>
  <si>
    <t>1700 - SERVIZI POSTALI IN APPALTO</t>
  </si>
  <si>
    <t>1800</t>
  </si>
  <si>
    <t>AREA PORTI</t>
  </si>
  <si>
    <t>1800 - AREA PORTI</t>
  </si>
  <si>
    <t>2010</t>
  </si>
  <si>
    <t>AUTOFERROTRANVIERI</t>
  </si>
  <si>
    <t>2010 - AUTOFERROTRANVIERI</t>
  </si>
  <si>
    <t>2020</t>
  </si>
  <si>
    <t>ATTIVITA' FERROVIARIE</t>
  </si>
  <si>
    <t>2020 - ATTIVITA' FERROVIARIE</t>
  </si>
  <si>
    <t>2100</t>
  </si>
  <si>
    <t>IMPRESE PRIVATE DISTRIBUZIONE, RECAPITO, SERVIZI POSTALI</t>
  </si>
  <si>
    <t>2100 - IMPRESE PRIVATE DISTRIBUZIONE, RECAPITO, SERVIZI POSTALI</t>
  </si>
  <si>
    <t>2200</t>
  </si>
  <si>
    <t>POMPE FUNEBRI</t>
  </si>
  <si>
    <t>2200 - POMPE FUNEBRI</t>
  </si>
  <si>
    <t>2300</t>
  </si>
  <si>
    <t>AUTORIMESSE E AUTONOLEGGIO</t>
  </si>
  <si>
    <t>2300 - AUTORIMESSE E AUTONOLEGGIO</t>
  </si>
  <si>
    <t>2400</t>
  </si>
  <si>
    <t>AUTOSTRADE E TRAFORI IN CONCESSIONE</t>
  </si>
  <si>
    <t>2400 - AUTOSTRADE E TRAFORI IN CONCESSIONE</t>
  </si>
  <si>
    <t>2500</t>
  </si>
  <si>
    <t>SERVIZI DI PULIZIA E SERVIZI INTEGRATI MULTISERVIZI</t>
  </si>
  <si>
    <t>2500 - SERVIZI DI PULIZIA E SERVIZI INTEGRATI MULTISERVIZI</t>
  </si>
  <si>
    <t>2600</t>
  </si>
  <si>
    <t>SERVIZI AMBIENTALI</t>
  </si>
  <si>
    <t>2600 - SERVIZI AMBIENTALI</t>
  </si>
  <si>
    <t>2650</t>
  </si>
  <si>
    <t>LAVORO TEMPORANEO</t>
  </si>
  <si>
    <t>2650 - LAVORO TEMPORANEO</t>
  </si>
  <si>
    <t>2660</t>
  </si>
  <si>
    <t>DIPENDENTI DA AGENTI IMMOBILIARI MANDATARI PROFESSIONALI A TITOLO ONEROSO E MEDIATORI CREDITIZI</t>
  </si>
  <si>
    <t>2660 - DIPENDENTI DA AGENTI IMMOBILIARI MANDATARI PROFESSIONALI A TITOLO ONEROSO E MEDIATORI CREDITIZI</t>
  </si>
  <si>
    <t>2700</t>
  </si>
  <si>
    <t>ISTITUTI DI VIGILANZA PRIVATI</t>
  </si>
  <si>
    <t>2700 - ISTITUTI DI VIGILANZA PRIVATI</t>
  </si>
  <si>
    <t>2800</t>
  </si>
  <si>
    <t>TERMALE</t>
  </si>
  <si>
    <t>2800 - TERMALE</t>
  </si>
  <si>
    <t>2850</t>
  </si>
  <si>
    <t>INDUSTRIA TURISTICA</t>
  </si>
  <si>
    <t>2850 - INDUSTRIA TURISTICA</t>
  </si>
  <si>
    <t>2950</t>
  </si>
  <si>
    <t>TELECOMUNICAZIONI</t>
  </si>
  <si>
    <t>2950 - TELECOMUNICAZIONI</t>
  </si>
  <si>
    <t>3000</t>
  </si>
  <si>
    <t>OSPEDALI PRIVATI (PERSONALE NON MEDICO)</t>
  </si>
  <si>
    <t>3000 - OSPEDALI PRIVATI (PERSONALE NON MEDICO)</t>
  </si>
  <si>
    <t>3001</t>
  </si>
  <si>
    <t>OSPEDALI PRIVATI (PERSONALE MEDICO)</t>
  </si>
  <si>
    <t>3001 - OSPEDALI PRIVATI (PERSONALE MEDICO)</t>
  </si>
  <si>
    <t>3010</t>
  </si>
  <si>
    <t>ASSICURAZIONI</t>
  </si>
  <si>
    <t>3010 - ASSICURAZIONI</t>
  </si>
  <si>
    <t>3020</t>
  </si>
  <si>
    <t>ISTITUTI FINANZIARI E AZIENDE DI CREDITO</t>
  </si>
  <si>
    <t>3020 - ISTITUTI FINANZIARI E AZIENDE DI CREDITO</t>
  </si>
  <si>
    <t>3030</t>
  </si>
  <si>
    <t>COMMERCIO</t>
  </si>
  <si>
    <t>3030 - COMMERCIO</t>
  </si>
  <si>
    <t>3040</t>
  </si>
  <si>
    <t>STUDI PROFESSIONALI</t>
  </si>
  <si>
    <t>3040 - STUDI PROFESSIONALI</t>
  </si>
  <si>
    <t>3050</t>
  </si>
  <si>
    <t>ISTITUTI PRIVATI DI EDUCAZIONE E ISTRUZIONE</t>
  </si>
  <si>
    <t>3050 - ISTITUTI PRIVATI DI EDUCAZIONE E ISTRUZIONE</t>
  </si>
  <si>
    <t>3060</t>
  </si>
  <si>
    <t>PILOTI COLLAUDATORI E SPERIMENTATORI E DI PRODUZIONE DI AZIENDE DI COSTRUZIONI AEROSPAZIALI</t>
  </si>
  <si>
    <t>3060 - PILOTI COLLAUDATORI E SPERIMENTATORI E DI PRODUZIONE DI AZIENDE DI COSTRUZIONI AEROSPAZIALI</t>
  </si>
  <si>
    <t>3100</t>
  </si>
  <si>
    <t>ALTRO</t>
  </si>
  <si>
    <t>3100 - ALTRO</t>
  </si>
  <si>
    <t>(Scegliere Provincia)</t>
  </si>
  <si>
    <t>Denominazione regione</t>
  </si>
  <si>
    <t>Ripartizione geografica</t>
  </si>
  <si>
    <t>AG - Agrigento</t>
  </si>
  <si>
    <t>AG</t>
  </si>
  <si>
    <t>SICILIA</t>
  </si>
  <si>
    <t>ISOLE</t>
  </si>
  <si>
    <t>CENTRO-SUD</t>
  </si>
  <si>
    <t>AL - Alessandria</t>
  </si>
  <si>
    <t>AL</t>
  </si>
  <si>
    <t>PIEMONTE</t>
  </si>
  <si>
    <t>NORD-OVEST</t>
  </si>
  <si>
    <t>AN - Ancona</t>
  </si>
  <si>
    <t>AN</t>
  </si>
  <si>
    <t>MARCHE</t>
  </si>
  <si>
    <t>CENTRO</t>
  </si>
  <si>
    <t>AO - Valle d'Aosta</t>
  </si>
  <si>
    <t>AO</t>
  </si>
  <si>
    <t>VALLE D'AOSTA</t>
  </si>
  <si>
    <t>AP - Ascoli Piceno</t>
  </si>
  <si>
    <t>AP</t>
  </si>
  <si>
    <t>AQ - L'Aquila</t>
  </si>
  <si>
    <t>AQ</t>
  </si>
  <si>
    <t>ABRUZZO</t>
  </si>
  <si>
    <t>SUD</t>
  </si>
  <si>
    <t>AR - Arezzo</t>
  </si>
  <si>
    <t>AR</t>
  </si>
  <si>
    <t>TOSCANA</t>
  </si>
  <si>
    <t>AT - Asti</t>
  </si>
  <si>
    <t>AT</t>
  </si>
  <si>
    <t>AV - Avellino</t>
  </si>
  <si>
    <t>AV</t>
  </si>
  <si>
    <t>CAMPANIA</t>
  </si>
  <si>
    <t>BA - Bari</t>
  </si>
  <si>
    <t>BA</t>
  </si>
  <si>
    <t>PUGLIA</t>
  </si>
  <si>
    <t>BG - Bergamo</t>
  </si>
  <si>
    <t>BG</t>
  </si>
  <si>
    <t>LOMBARDIA</t>
  </si>
  <si>
    <t>BI - Biella</t>
  </si>
  <si>
    <t>BI</t>
  </si>
  <si>
    <t>BL - Belluno</t>
  </si>
  <si>
    <t>BL</t>
  </si>
  <si>
    <t>VENETO</t>
  </si>
  <si>
    <t>NORD-EST</t>
  </si>
  <si>
    <t>BN - Benevento</t>
  </si>
  <si>
    <t>BN</t>
  </si>
  <si>
    <t>BO - Bologna</t>
  </si>
  <si>
    <t>BO</t>
  </si>
  <si>
    <t>EMILIA-ROMAGNA</t>
  </si>
  <si>
    <t>BR - Brindisi</t>
  </si>
  <si>
    <t>BR</t>
  </si>
  <si>
    <t>BS - Brescia</t>
  </si>
  <si>
    <t>BS</t>
  </si>
  <si>
    <t>BT - Barletta-Andria-Trani</t>
  </si>
  <si>
    <t>BT</t>
  </si>
  <si>
    <t>BZ - Bolzano</t>
  </si>
  <si>
    <t>BZ</t>
  </si>
  <si>
    <t>TRENTINO-ALTO ADIGE</t>
  </si>
  <si>
    <t>CA - Cagliari</t>
  </si>
  <si>
    <t>CA</t>
  </si>
  <si>
    <t>SARDEGNA</t>
  </si>
  <si>
    <t>CB - Campobasso</t>
  </si>
  <si>
    <t>CB</t>
  </si>
  <si>
    <t>MOLISE</t>
  </si>
  <si>
    <t>CE - Caserta</t>
  </si>
  <si>
    <t>CE</t>
  </si>
  <si>
    <t>CH - Chieti</t>
  </si>
  <si>
    <t>CH</t>
  </si>
  <si>
    <t>CL - Caltanissetta</t>
  </si>
  <si>
    <t>CL</t>
  </si>
  <si>
    <t>CN - Cuneo</t>
  </si>
  <si>
    <t>CN</t>
  </si>
  <si>
    <t>CO - Como</t>
  </si>
  <si>
    <t>CO</t>
  </si>
  <si>
    <t>CR - Cremona</t>
  </si>
  <si>
    <t>CR</t>
  </si>
  <si>
    <t>CS - Cosenza</t>
  </si>
  <si>
    <t>CS</t>
  </si>
  <si>
    <t>CALABRIA</t>
  </si>
  <si>
    <t>CT - Catania</t>
  </si>
  <si>
    <t>CT</t>
  </si>
  <si>
    <t>CZ - Catanzaro</t>
  </si>
  <si>
    <t>CZ</t>
  </si>
  <si>
    <t>EN - Enna</t>
  </si>
  <si>
    <t>EN</t>
  </si>
  <si>
    <t>FC - Forlì-Cesena</t>
  </si>
  <si>
    <t>FC</t>
  </si>
  <si>
    <t>FE - Ferrara</t>
  </si>
  <si>
    <t>FE</t>
  </si>
  <si>
    <t>FG - Foggia</t>
  </si>
  <si>
    <t>FG</t>
  </si>
  <si>
    <t>FI - Firenze</t>
  </si>
  <si>
    <t>FI</t>
  </si>
  <si>
    <t>FM - Fermo</t>
  </si>
  <si>
    <t>FM</t>
  </si>
  <si>
    <t>FR - Frosinone</t>
  </si>
  <si>
    <t>FR</t>
  </si>
  <si>
    <t>LAZIO</t>
  </si>
  <si>
    <t>GE - Genova</t>
  </si>
  <si>
    <t>GE</t>
  </si>
  <si>
    <t>LIGURIA</t>
  </si>
  <si>
    <t>GO - Gorizia</t>
  </si>
  <si>
    <t>GO</t>
  </si>
  <si>
    <t>FRIULI-VENEZIA GIULIA</t>
  </si>
  <si>
    <t>GR - Grosseto</t>
  </si>
  <si>
    <t>GR</t>
  </si>
  <si>
    <t>IM - Imperia</t>
  </si>
  <si>
    <t>IM</t>
  </si>
  <si>
    <t>IS - Isernia</t>
  </si>
  <si>
    <t>IS</t>
  </si>
  <si>
    <t>KR - Crotone</t>
  </si>
  <si>
    <t>KR</t>
  </si>
  <si>
    <t>LC - Lecco</t>
  </si>
  <si>
    <t>LC</t>
  </si>
  <si>
    <t>LE - Lecce</t>
  </si>
  <si>
    <t>LE</t>
  </si>
  <si>
    <t>LI - Livorno</t>
  </si>
  <si>
    <t>LI</t>
  </si>
  <si>
    <t>LO - Lodi</t>
  </si>
  <si>
    <t>LO</t>
  </si>
  <si>
    <t>LT - Latina</t>
  </si>
  <si>
    <t>LT</t>
  </si>
  <si>
    <t>LU - Lucca</t>
  </si>
  <si>
    <t>LU</t>
  </si>
  <si>
    <t>MB - Monza e della Brianza</t>
  </si>
  <si>
    <t>MB</t>
  </si>
  <si>
    <t>MC - Macerata</t>
  </si>
  <si>
    <t>MC</t>
  </si>
  <si>
    <t>ME - Messina</t>
  </si>
  <si>
    <t>ME</t>
  </si>
  <si>
    <t>MI - Milano</t>
  </si>
  <si>
    <t>MI</t>
  </si>
  <si>
    <t>MN - Mantova</t>
  </si>
  <si>
    <t>MN</t>
  </si>
  <si>
    <t>MO - Modena</t>
  </si>
  <si>
    <t>MO</t>
  </si>
  <si>
    <t>MS - Massa-Carrara</t>
  </si>
  <si>
    <t>MS</t>
  </si>
  <si>
    <t>MT - Matera</t>
  </si>
  <si>
    <t>MT</t>
  </si>
  <si>
    <t>NA - Napoli</t>
  </si>
  <si>
    <t>NA</t>
  </si>
  <si>
    <t>NO - Novara</t>
  </si>
  <si>
    <t>NU - Nuoro</t>
  </si>
  <si>
    <t>NU</t>
  </si>
  <si>
    <t>OR - Oristano</t>
  </si>
  <si>
    <t>OR</t>
  </si>
  <si>
    <t>PA - Palermo</t>
  </si>
  <si>
    <t>PA</t>
  </si>
  <si>
    <t>PC - Piacenza</t>
  </si>
  <si>
    <t>PC</t>
  </si>
  <si>
    <t>PD - Padova</t>
  </si>
  <si>
    <t>PD</t>
  </si>
  <si>
    <t>PE - Pescara</t>
  </si>
  <si>
    <t>PE</t>
  </si>
  <si>
    <t>PG - Perugia</t>
  </si>
  <si>
    <t>PG</t>
  </si>
  <si>
    <t>UMBRIA</t>
  </si>
  <si>
    <t>PI - Pisa</t>
  </si>
  <si>
    <t>PI</t>
  </si>
  <si>
    <t>PN - Pordenone</t>
  </si>
  <si>
    <t>PN</t>
  </si>
  <si>
    <t>PO - Prato</t>
  </si>
  <si>
    <t>PO</t>
  </si>
  <si>
    <t>PR - Parma</t>
  </si>
  <si>
    <t>PR</t>
  </si>
  <si>
    <t>PT - Pistoia</t>
  </si>
  <si>
    <t>PT</t>
  </si>
  <si>
    <t>PU - Pesaro e Urbino</t>
  </si>
  <si>
    <t>PU</t>
  </si>
  <si>
    <t>PV - Pavia</t>
  </si>
  <si>
    <t>PV</t>
  </si>
  <si>
    <t>PZ - Potenza</t>
  </si>
  <si>
    <t>PZ</t>
  </si>
  <si>
    <t>BASILICATA</t>
  </si>
  <si>
    <t>RA - Ravenna</t>
  </si>
  <si>
    <t>RA</t>
  </si>
  <si>
    <t>RC - Reggio di Calabria</t>
  </si>
  <si>
    <t>RC</t>
  </si>
  <si>
    <t>RE - Reggio nell'Emilia</t>
  </si>
  <si>
    <t>RE</t>
  </si>
  <si>
    <t>RG - Ragusa</t>
  </si>
  <si>
    <t>RG</t>
  </si>
  <si>
    <t>RI - Rieti</t>
  </si>
  <si>
    <t>RI</t>
  </si>
  <si>
    <t>RM - Roma</t>
  </si>
  <si>
    <t>RM</t>
  </si>
  <si>
    <t>RN - Rimini</t>
  </si>
  <si>
    <t>RN</t>
  </si>
  <si>
    <t>RO - Rovigo</t>
  </si>
  <si>
    <t>RO</t>
  </si>
  <si>
    <t>SA - Salerno</t>
  </si>
  <si>
    <t>SA</t>
  </si>
  <si>
    <t>SI - Siena</t>
  </si>
  <si>
    <t>SI</t>
  </si>
  <si>
    <t>SO - Sondrio</t>
  </si>
  <si>
    <t>SO</t>
  </si>
  <si>
    <t>SP - La Spezia</t>
  </si>
  <si>
    <t>SP</t>
  </si>
  <si>
    <t>SR - Siracusa</t>
  </si>
  <si>
    <t>SR</t>
  </si>
  <si>
    <t>SS - Sassari</t>
  </si>
  <si>
    <t>SS</t>
  </si>
  <si>
    <t>SV - Savona</t>
  </si>
  <si>
    <t>SV</t>
  </si>
  <si>
    <t>TA - Taranto</t>
  </si>
  <si>
    <t>TA</t>
  </si>
  <si>
    <t>TE - Teramo</t>
  </si>
  <si>
    <t>TE</t>
  </si>
  <si>
    <t>TN - Trento</t>
  </si>
  <si>
    <t>TN</t>
  </si>
  <si>
    <t>TO - Torino</t>
  </si>
  <si>
    <t>TO</t>
  </si>
  <si>
    <t>TP - Trapani</t>
  </si>
  <si>
    <t>TP</t>
  </si>
  <si>
    <t>TR - Terni</t>
  </si>
  <si>
    <t>TR</t>
  </si>
  <si>
    <t>TS - Trieste</t>
  </si>
  <si>
    <t>TS</t>
  </si>
  <si>
    <t>TV - Treviso</t>
  </si>
  <si>
    <t>TV</t>
  </si>
  <si>
    <t>UD - Udine</t>
  </si>
  <si>
    <t>UD</t>
  </si>
  <si>
    <t>VA - Varese</t>
  </si>
  <si>
    <t>VA</t>
  </si>
  <si>
    <t>VB - Verbano-Cusio-Ossola</t>
  </si>
  <si>
    <t>VB</t>
  </si>
  <si>
    <t>VC - Vercelli</t>
  </si>
  <si>
    <t>VC</t>
  </si>
  <si>
    <t>VE - Venezia</t>
  </si>
  <si>
    <t>VE</t>
  </si>
  <si>
    <t>VI - Vicenza</t>
  </si>
  <si>
    <t>VI</t>
  </si>
  <si>
    <t>VR - Verona</t>
  </si>
  <si>
    <t>VR</t>
  </si>
  <si>
    <t>VT - Viterbo</t>
  </si>
  <si>
    <t>VT</t>
  </si>
  <si>
    <t>VV - Vibo Valentia</t>
  </si>
  <si>
    <t>VV</t>
  </si>
  <si>
    <t>assunti</t>
  </si>
  <si>
    <t>SU - Sud Sardegna</t>
  </si>
  <si>
    <t>SU</t>
  </si>
  <si>
    <t>B.2 Numero di lavoratori DIPENDENTI A TEMPO INDETERMINATO per sesso e inquadramento professionale</t>
  </si>
  <si>
    <t>Totale INDETERMINATO</t>
  </si>
  <si>
    <t>Attenzione: questa tabella è riferita ai soli LAVORATORI A TEMPO INDETERMINATO</t>
  </si>
  <si>
    <t>TOTALE dipendenti</t>
  </si>
  <si>
    <t>- per dimissioni</t>
  </si>
  <si>
    <t>Premi di risultato collettivi</t>
  </si>
  <si>
    <t>Conciliazione vita-lavoro (es. banca ore, orari di entrata e uscita flessibili, permessi)</t>
  </si>
  <si>
    <t>Partecipazione dei lavoratori agli utili</t>
  </si>
  <si>
    <t>Protocolli di sicurezza</t>
  </si>
  <si>
    <t>Invecchiamento attivo (flessibilità specifica per lavoratori anziani)</t>
  </si>
  <si>
    <t>Altro (specificare)</t>
  </si>
  <si>
    <t>Formazione (aggiuntiva rispetto a quella da CCNL o di legge)</t>
  </si>
  <si>
    <t>Coinvolgimento paritetico dei dipendenti nell'organizzazione</t>
  </si>
  <si>
    <t>Conversione dei premi di risultato in welfare</t>
  </si>
  <si>
    <t>Messa a disposizione di welfare al personale non dirigente, aggiuntivo rispetto a quello previsto dalla legge, dal CCNL e dal regolamento aziendale</t>
  </si>
  <si>
    <t>Orario di lavoro (es. turni, flessibilità multiperiodali, maggiorazioni per lavoro straordinario/a turni)</t>
  </si>
  <si>
    <t>A.4.1 Codice CCNL</t>
  </si>
  <si>
    <t>Codice Ateco 2007</t>
  </si>
  <si>
    <t>Descrizione</t>
  </si>
  <si>
    <t>01 - Coltivazioni agricole e produzione di prodotti animali, caccia e servizi connessi</t>
  </si>
  <si>
    <t>02 - Silvicoltura ed utilizzo di aree forestali</t>
  </si>
  <si>
    <t>03 - Pesca e acquacoltura</t>
  </si>
  <si>
    <t>05 - Estrazione di carbone (esclusa torba)</t>
  </si>
  <si>
    <t>06 - Estrazione di petrolio greggio e di gas naturale</t>
  </si>
  <si>
    <t>07 - Estrazione di minerali metalliferi</t>
  </si>
  <si>
    <t>08 - Altre attività di estrazione di minerali da cave e miniere</t>
  </si>
  <si>
    <t>09 - Attività dei servizi di supporto all'estrazione</t>
  </si>
  <si>
    <t>10 - Industrie alimentari</t>
  </si>
  <si>
    <t>11 - Industria delle bevande</t>
  </si>
  <si>
    <t>12 - Industria del tabacco</t>
  </si>
  <si>
    <t>13 - Industrie tessili</t>
  </si>
  <si>
    <t>14 - Confezione di articoli di abbigliamento; confezione di articoli in pelle e pelliccia</t>
  </si>
  <si>
    <t>15 - Fabbricazione di articoli in pelle e simili</t>
  </si>
  <si>
    <t>16 - Industria del legno e dei prodotti in legno e sughero (esclusi i mobili); fabbricazione di articoli in paglia e materiali da intreccio</t>
  </si>
  <si>
    <t>17 - Fabbricazione di carta e di prodotti di carta</t>
  </si>
  <si>
    <t>18 - Stampa e riproduzione di supporti registrati</t>
  </si>
  <si>
    <t>19 - Fabbricazione di coke e prodotti derivanti dalla raffinazione del petrolio</t>
  </si>
  <si>
    <t>20 - Fabbricazione di prodotti chimici</t>
  </si>
  <si>
    <t>21 - Fabbricazione di prodotti farmaceutici di base e di preparati farmaceutici</t>
  </si>
  <si>
    <t>22 - Fabbricazione di articoli in gomma e materie plastiche</t>
  </si>
  <si>
    <t>23 - Fabbricazione di altri prodotti della lavorazione di minerali non metalliferi</t>
  </si>
  <si>
    <t>24 - Metallurgia</t>
  </si>
  <si>
    <t>25 - Fabbricazione di prodotti in metallo (esclusi macchinari e attrezzature)</t>
  </si>
  <si>
    <t>26 - Fabbricazione di computer e prodotti di elettronica e ottica; apparecchi elettromedicali, apparecchi di misurazione e di orologi</t>
  </si>
  <si>
    <t>27 - Fabbricazione di apparecchiature elettriche ed apparecchiature per uso domestico non elettriche</t>
  </si>
  <si>
    <t>28 - Fabbricazione di macchinari ed apparecchiature nca</t>
  </si>
  <si>
    <t>29 - Fabbricazione di autoveicoli, rimorchi e semirimorchi</t>
  </si>
  <si>
    <t>30 - Fabbricazione di altri mezzi di trasporto</t>
  </si>
  <si>
    <t>31 - Fabbricazione di mobili</t>
  </si>
  <si>
    <t>32 - Altre industrie manifatturiere</t>
  </si>
  <si>
    <t>33 - Riparazione, manutenzione ed installazione di macchine ed apparecchiature</t>
  </si>
  <si>
    <t>35 - Fornitura di energia elettrica, gas, vapore e aria condizionata</t>
  </si>
  <si>
    <t>36 - Raccolta, trattamento e fornitura di acqua</t>
  </si>
  <si>
    <t>37 - Gestione delle reti fognarie</t>
  </si>
  <si>
    <t>38 - Attività di raccolta, trattamento e smaltimento dei rifiuti; recupero dei materiali</t>
  </si>
  <si>
    <t>39 - Attività di risanamento e altri servizi di gestione dei rifiuti</t>
  </si>
  <si>
    <t>41 - Costruzione di edifici</t>
  </si>
  <si>
    <t>42 - Ingegneria civile</t>
  </si>
  <si>
    <t>43 - Lavori di costruzione specializzati</t>
  </si>
  <si>
    <t>45 - Commercio all'ingrosso e al dettaglio e riparazione di autoveicoli e motocicli</t>
  </si>
  <si>
    <t>46 - Commercio all'ingrosso (escluso quello di autoveicoli e di motocicli)</t>
  </si>
  <si>
    <t>47 - Commercio al dettaglio (escluso quello di autoveicoli e di motocicli)</t>
  </si>
  <si>
    <t>49 - Trasporto terrestre e trasporto mediante condotte</t>
  </si>
  <si>
    <t>50 - Trasporto marittimo e per vie d'acqua</t>
  </si>
  <si>
    <t>51 - Trasporto aereo</t>
  </si>
  <si>
    <t>52 - Magazzinaggio e attività di supporto ai trasporti</t>
  </si>
  <si>
    <t>53 - Servizi postali e attività di corriere</t>
  </si>
  <si>
    <t>55 - Alloggio</t>
  </si>
  <si>
    <t>56 - Attività dei servizi di ristorazione</t>
  </si>
  <si>
    <t>58 - Attività editoriali</t>
  </si>
  <si>
    <t>59 - Attività di produzione cinematografica, di video e di programmi televisivi, di registrazioni musicali e sonore</t>
  </si>
  <si>
    <t>60 - Attività di programmazione e trasmissione</t>
  </si>
  <si>
    <t>61 - Telecomunicazioni</t>
  </si>
  <si>
    <t>62 - Produzione di software, consulenza informatica e attività connesse</t>
  </si>
  <si>
    <t>63 - Attività dei servizi d'informazione e altri servizi informatici</t>
  </si>
  <si>
    <t>64 - Attività di servizi finanziari (escluse le assicurazioni e i fondi pensione)</t>
  </si>
  <si>
    <t>65 - Assicurazioni, riassicurazioni e fondi pensione (escluse le assicurazioni sociali obbligatorie)</t>
  </si>
  <si>
    <t>66 - Attività ausiliarie dei servizi finanziari e delle attività assicurative</t>
  </si>
  <si>
    <t>68 - Attività immobiliari</t>
  </si>
  <si>
    <t>69 - Attività legali e contabilità</t>
  </si>
  <si>
    <t xml:space="preserve">70 - Attività di direzione aziendale e di consulenza gestionale </t>
  </si>
  <si>
    <t>71 - Attività degli studi di architettura e d'ingegneria; collaudi ed analisi tecniche</t>
  </si>
  <si>
    <t>72 - Ricerca scientifica e sviluppo</t>
  </si>
  <si>
    <t>73 - Pubblicità e ricerche di mercato</t>
  </si>
  <si>
    <t>74 - Altre attività professionali, scientifiche e tecniche</t>
  </si>
  <si>
    <t>75 - Servizi veterinari</t>
  </si>
  <si>
    <t>77 - Attività di noleggio e leasing operativo</t>
  </si>
  <si>
    <t xml:space="preserve">78 - Attività di ricerca, selezione, fornitura di personale </t>
  </si>
  <si>
    <t>79 - Attività dei servizi delle agenzie di viaggio, dei tour operator e servizi di prenotazione e attività connesse</t>
  </si>
  <si>
    <t>80 - Servizi di vigilanza e investigazione</t>
  </si>
  <si>
    <t>81 - Attività di servizi per edifici e paesaggio</t>
  </si>
  <si>
    <t>82 - Attività di supporto per le funzioni d'ufficio e altri servizi di supporto alle imprese</t>
  </si>
  <si>
    <t>84 - Amministrazione pubblica e difesa; assicurazione sociale obbligatoria</t>
  </si>
  <si>
    <t>85 - Istruzione</t>
  </si>
  <si>
    <t>86 - Assistenza sanitaria</t>
  </si>
  <si>
    <t>87 - Servizi di assistenza sociale residenziale</t>
  </si>
  <si>
    <t>88 - Assistenza sociale non residenziale</t>
  </si>
  <si>
    <t>90 - Attività creative, artistiche e di intrattenimento</t>
  </si>
  <si>
    <t>91 - Attività di biblioteche, archivi, musei ed altre attività culturali</t>
  </si>
  <si>
    <t>92 - Attività riguardanti le lotterie, le scommesse, le case da gioco</t>
  </si>
  <si>
    <t>93 - Attività sportive, di intrattenimento e di divertimento</t>
  </si>
  <si>
    <t>94 - Attività di organizzazioni associative</t>
  </si>
  <si>
    <t>95 - Riparazione di computer e di beni per uso personale e per la casa</t>
  </si>
  <si>
    <t>96 - Altre attività di servizi per la persona</t>
  </si>
  <si>
    <t>97 - Attività di famiglie e convivenze come datori di lavoro per personale domestico</t>
  </si>
  <si>
    <t xml:space="preserve">98 - Produzione di beni e servizi indifferenziati per uso proprio da parte di famiglie e convivenze </t>
  </si>
  <si>
    <t>99 - Organizzazioni ed organismi extraterritoriali</t>
  </si>
  <si>
    <t>Riga</t>
  </si>
  <si>
    <t>(Scegliere Ateco principale)</t>
  </si>
  <si>
    <t>A.4.2 Codice Ateco attività principale</t>
  </si>
  <si>
    <r>
      <rPr>
        <vertAlign val="superscript"/>
        <sz val="9"/>
        <color theme="1"/>
        <rFont val="Arial"/>
        <family val="2"/>
      </rPr>
      <t>1</t>
    </r>
    <r>
      <rPr>
        <sz val="9"/>
        <color theme="1"/>
        <rFont val="Arial"/>
        <family val="2"/>
      </rPr>
      <t xml:space="preserve"> Ex-festività, riduzioni di orario di lavoro.</t>
    </r>
  </si>
  <si>
    <r>
      <t xml:space="preserve">di cui </t>
    </r>
    <r>
      <rPr>
        <b/>
        <sz val="12"/>
        <color rgb="FF008000"/>
        <rFont val="Arial"/>
        <family val="2"/>
      </rPr>
      <t>MINUTI SETTIMANALI</t>
    </r>
    <r>
      <rPr>
        <sz val="10"/>
        <rFont val="Arial"/>
        <family val="2"/>
      </rPr>
      <t xml:space="preserve"> di pause retribuite per lavoratore a settimana
(</t>
    </r>
    <r>
      <rPr>
        <b/>
        <sz val="12"/>
        <color rgb="FF008000"/>
        <rFont val="Arial"/>
        <family val="2"/>
      </rPr>
      <t>es.</t>
    </r>
    <r>
      <rPr>
        <b/>
        <sz val="12"/>
        <color theme="6" tint="-0.249977111117893"/>
        <rFont val="Arial"/>
        <family val="2"/>
      </rPr>
      <t xml:space="preserve"> </t>
    </r>
    <r>
      <rPr>
        <sz val="10"/>
        <rFont val="Arial"/>
        <family val="2"/>
      </rPr>
      <t xml:space="preserve">10 minuti per 5 giorni = </t>
    </r>
    <r>
      <rPr>
        <b/>
        <sz val="12"/>
        <color rgb="FF008000"/>
        <rFont val="Arial"/>
        <family val="2"/>
      </rPr>
      <t>50 minuti</t>
    </r>
    <r>
      <rPr>
        <sz val="10"/>
        <rFont val="Arial"/>
        <family val="2"/>
      </rPr>
      <t xml:space="preserve"> alla settimana)</t>
    </r>
  </si>
  <si>
    <t>Punto 3: indicare le ore di assenza per congedi parentali (es. maternità obbligatoria e facoltativa, allattamento) e matrimoniali.</t>
  </si>
  <si>
    <t>8. CIG o Fondi di solidarietà (es. FIS)</t>
  </si>
  <si>
    <t>2a. di cui per carenza</t>
  </si>
  <si>
    <t>2. Malattie non professionali</t>
  </si>
  <si>
    <t>C) ORARI E ASSENZE DAL LAVORO</t>
  </si>
  <si>
    <r>
      <t xml:space="preserve">D) LAVORO AGILE / </t>
    </r>
    <r>
      <rPr>
        <b/>
        <i/>
        <sz val="14"/>
        <rFont val="Arial"/>
        <family val="2"/>
      </rPr>
      <t>SMART WORKING</t>
    </r>
  </si>
  <si>
    <t>…...........................................................................</t>
  </si>
  <si>
    <t>…...................................................</t>
  </si>
  <si>
    <t>Previsione di specifiche esigenze per l’apposizione di un termine superiore a 12 mesi per i contratti a tempo determinato (cd. "causali contrattuali")</t>
  </si>
  <si>
    <r>
      <rPr>
        <b/>
        <sz val="10"/>
        <rFont val="Arial"/>
        <family val="2"/>
      </rPr>
      <t>C.2</t>
    </r>
    <r>
      <rPr>
        <sz val="10"/>
        <rFont val="Arial"/>
        <family val="2"/>
      </rPr>
      <t xml:space="preserve"> </t>
    </r>
    <r>
      <rPr>
        <b/>
        <sz val="12"/>
        <color rgb="FF0000FF"/>
        <rFont val="Arial"/>
        <family val="2"/>
      </rPr>
      <t>ORARIO SETTIMANALE</t>
    </r>
    <r>
      <rPr>
        <sz val="10"/>
        <rFont val="Arial"/>
        <family val="2"/>
      </rPr>
      <t xml:space="preserve"> per lavoratore da CCNL,
al lordo delle pause retribuite (</t>
    </r>
    <r>
      <rPr>
        <b/>
        <sz val="12"/>
        <color rgb="FF0000FF"/>
        <rFont val="Arial"/>
        <family val="2"/>
      </rPr>
      <t>es. 40 ore a settimana</t>
    </r>
    <r>
      <rPr>
        <sz val="10"/>
        <rFont val="Arial"/>
        <family val="2"/>
      </rPr>
      <t>; 37,5 ore; ecc.)</t>
    </r>
  </si>
  <si>
    <t>Lavoro agile / smart working</t>
  </si>
  <si>
    <t>Le confermiamo di aver ricevuto il questionario che ci ha gentilmente compilato.</t>
  </si>
  <si>
    <r>
      <t xml:space="preserve">Vogliamo ringraziarla per l’indispensabile collaborazione che ci ha prestato e le restituiamo - sulla base dei dati che ha inserito - un quadro sintetico della situazione della sua azienda per quanto riguarda </t>
    </r>
    <r>
      <rPr>
        <b/>
        <sz val="11"/>
        <color theme="3"/>
        <rFont val="Arial"/>
        <family val="2"/>
      </rPr>
      <t>ore lavorate</t>
    </r>
    <r>
      <rPr>
        <sz val="11"/>
        <color theme="3"/>
        <rFont val="Arial"/>
        <family val="2"/>
      </rPr>
      <t xml:space="preserve"> e </t>
    </r>
    <r>
      <rPr>
        <b/>
        <sz val="11"/>
        <color theme="3"/>
        <rFont val="Arial"/>
        <family val="2"/>
      </rPr>
      <t>tassi di assenza</t>
    </r>
    <r>
      <rPr>
        <sz val="11"/>
        <color theme="3"/>
        <rFont val="Arial"/>
        <family val="2"/>
      </rPr>
      <t>:</t>
    </r>
  </si>
  <si>
    <t>Rimaniamo a disposizione per ogni chiarimento sui numeri contenuti nella tabella.</t>
  </si>
  <si>
    <t>Con i migliori saluti.</t>
  </si>
  <si>
    <t>PER LE ASSOCIAZIONI: Metodo di calcolo del tasso di gravità</t>
  </si>
  <si>
    <t>Elementi per il calcolo:</t>
  </si>
  <si>
    <t>Esempio</t>
  </si>
  <si>
    <t xml:space="preserve">   giorni dell'anno</t>
  </si>
  <si>
    <t xml:space="preserve">   sabati e domeniche</t>
  </si>
  <si>
    <t xml:space="preserve">   giorni di ferie e P.A.R.</t>
  </si>
  <si>
    <t xml:space="preserve">   orario settimanale</t>
  </si>
  <si>
    <t xml:space="preserve">   pause retribuite per settimana (in minuti)</t>
  </si>
  <si>
    <t xml:space="preserve">   ore di CIG (pro-capite)</t>
  </si>
  <si>
    <t>1. Infortuni sul lavoro e malattie professionali</t>
  </si>
  <si>
    <t xml:space="preserve">4. Altri permessi retribuiti </t>
  </si>
  <si>
    <t xml:space="preserve">5. Assenze per sciopero </t>
  </si>
  <si>
    <t xml:space="preserve">7. Ore di assemblea </t>
  </si>
  <si>
    <r>
      <rPr>
        <b/>
        <i/>
        <u/>
        <sz val="11"/>
        <rFont val="Arial"/>
        <family val="2"/>
      </rPr>
      <t>Ore di assenza pro-capite</t>
    </r>
    <r>
      <rPr>
        <b/>
        <i/>
        <sz val="11"/>
        <rFont val="Arial"/>
        <family val="2"/>
      </rPr>
      <t xml:space="preserve"> (totale):</t>
    </r>
  </si>
  <si>
    <r>
      <t>Tasso di gravità</t>
    </r>
    <r>
      <rPr>
        <sz val="11"/>
        <color theme="1"/>
        <rFont val="Arial"/>
        <family val="2"/>
      </rPr>
      <t xml:space="preserve">: Ore di assenza in % delle ore lavorabili = </t>
    </r>
  </si>
  <si>
    <t>cessati (dimessi, pensionati, licenziati, con contratti terminati, ...)</t>
  </si>
  <si>
    <t>E) CAPITALE UMANO</t>
  </si>
  <si>
    <t>N.B. non vanno conteggiate le variazioni che riguardino lo stesso lavoratore (es. i rinnovi/proroghe di contratti a tempo determinato o le trasformazioni da tempo determinato a tempo indeterminato)</t>
  </si>
  <si>
    <r>
      <t xml:space="preserve">I dati in questa tabella vanno forniti </t>
    </r>
    <r>
      <rPr>
        <b/>
        <i/>
        <u/>
        <sz val="11"/>
        <color theme="1"/>
        <rFont val="Arial"/>
        <family val="2"/>
      </rPr>
      <t>per lavoratore (dati medi)</t>
    </r>
  </si>
  <si>
    <r>
      <t xml:space="preserve">Le informazioni richieste in questa sezione si riferiscono al solo personale dipendente </t>
    </r>
    <r>
      <rPr>
        <b/>
        <i/>
        <u/>
        <sz val="10"/>
        <color theme="1"/>
        <rFont val="Arial"/>
        <family val="2"/>
      </rPr>
      <t>A TEMPO INDETERMINATO FULL-TIME</t>
    </r>
  </si>
  <si>
    <t>Nessuna azione specifica</t>
  </si>
  <si>
    <t>Ricorso a servizi esterni (es. collaborazioni, consulenti, ecc.)</t>
  </si>
  <si>
    <t>Inserimento in organico di personale qualificato proveniente da altri Paesi</t>
  </si>
  <si>
    <t>Coinvolgimento diretto dell’azienda in programmi educativi sul territorio (es. ITS, PCTO/alternanza scuola/lavoro, tirocini, ecc.)</t>
  </si>
  <si>
    <t>In questo periodo l’azienda non sta effettuando ricerche</t>
  </si>
  <si>
    <t>Sì, per competenze funzionali alla transizione digitale</t>
  </si>
  <si>
    <t>Sì, per competenze funzionali alla transizione green</t>
  </si>
  <si>
    <t>Sì, per competenze funzionali a una maggiore internazionalizzazione</t>
  </si>
  <si>
    <t>Allargamento del bacino di ricerca di nuovo personale (in termini di area geografica o di metodologie di ricerca)</t>
  </si>
  <si>
    <t>Lavoratori al 31.12.2022</t>
  </si>
  <si>
    <t xml:space="preserve">   lavoratori al 31.12.2022</t>
  </si>
  <si>
    <t>2a. di cui: per carenza (inferiore a 3 giorni di malattia degli operai)</t>
  </si>
  <si>
    <t>Punto 2: indicare le ore di assenza per: malattia non professionale; infortuni extra-lavorativi; cure termali non in conto ferie; casi di malattia che determinano un'anticipazione o prolungamento del periodo di gravidanza o puerperio.</t>
  </si>
  <si>
    <r>
      <t xml:space="preserve">F.1 L'impresa </t>
    </r>
    <r>
      <rPr>
        <b/>
        <u/>
        <sz val="10"/>
        <rFont val="Arial"/>
        <family val="2"/>
      </rPr>
      <t>attualmente</t>
    </r>
    <r>
      <rPr>
        <b/>
        <sz val="10"/>
        <rFont val="Arial"/>
        <family val="2"/>
      </rPr>
      <t xml:space="preserve"> applica un contratto aziendale, cioè firmato con RSU/RSA o rappresentanze territoriali?</t>
    </r>
  </si>
  <si>
    <t>- per uscita incentivata</t>
  </si>
  <si>
    <t xml:space="preserve">sul totale di </t>
  </si>
  <si>
    <t>F) POLITICHE AZIENDALI</t>
  </si>
  <si>
    <t>Se sì, quali materie regola il contratto?</t>
  </si>
  <si>
    <r>
      <t xml:space="preserve">Le informazioni richieste in questa sezione si riferiscono al solo </t>
    </r>
    <r>
      <rPr>
        <b/>
        <i/>
        <u/>
        <sz val="10"/>
        <rFont val="Arial"/>
        <family val="2"/>
      </rPr>
      <t>personale NON DIRIGENZIALE</t>
    </r>
  </si>
  <si>
    <t>Indagine Confindustria sul lavoro del 2024</t>
  </si>
  <si>
    <t>Lavoratori al 31.12.2023</t>
  </si>
  <si>
    <r>
      <t xml:space="preserve">B.3 Indicare il numero di </t>
    </r>
    <r>
      <rPr>
        <b/>
        <u/>
        <sz val="10"/>
        <rFont val="Arial"/>
        <family val="2"/>
      </rPr>
      <t>dipendenti</t>
    </r>
    <r>
      <rPr>
        <b/>
        <sz val="10"/>
        <rFont val="Arial"/>
        <family val="2"/>
      </rPr>
      <t xml:space="preserve"> che nel corso del 2023 sono stati:  </t>
    </r>
  </si>
  <si>
    <r>
      <rPr>
        <b/>
        <sz val="10"/>
        <rFont val="Arial"/>
        <family val="2"/>
      </rPr>
      <t>C.1</t>
    </r>
    <r>
      <rPr>
        <sz val="10"/>
        <rFont val="Arial"/>
        <family val="2"/>
      </rPr>
      <t xml:space="preserve"> </t>
    </r>
    <r>
      <rPr>
        <b/>
        <sz val="12"/>
        <color rgb="FFC00000"/>
        <rFont val="Arial"/>
        <family val="2"/>
      </rPr>
      <t>GIORNI</t>
    </r>
    <r>
      <rPr>
        <sz val="10"/>
        <rFont val="Arial"/>
        <family val="2"/>
      </rPr>
      <t xml:space="preserve"> di ferie, P.A.R.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e permessi per banca ore e conto ore per lavoratore effettivamente goduti nel 2023 (</t>
    </r>
    <r>
      <rPr>
        <b/>
        <sz val="12"/>
        <color rgb="FFC00000"/>
        <rFont val="Arial"/>
        <family val="2"/>
      </rPr>
      <t>es. 20 + 4 + 9 = 33 giorni</t>
    </r>
    <r>
      <rPr>
        <sz val="10"/>
        <rFont val="Arial"/>
        <family val="2"/>
      </rPr>
      <t>)</t>
    </r>
  </si>
  <si>
    <r>
      <t xml:space="preserve">C.3 </t>
    </r>
    <r>
      <rPr>
        <b/>
        <u/>
        <sz val="11"/>
        <color theme="1"/>
        <rFont val="Arial"/>
        <family val="2"/>
      </rPr>
      <t>MONTE ORE</t>
    </r>
    <r>
      <rPr>
        <b/>
        <sz val="11"/>
        <color theme="1"/>
        <rFont val="Arial"/>
        <family val="2"/>
      </rPr>
      <t xml:space="preserve"> DI ASSENZA, CIG E STRAORDINARIO NEL 2023
</t>
    </r>
    <r>
      <rPr>
        <sz val="11"/>
        <color theme="1"/>
        <rFont val="Arial"/>
        <family val="2"/>
      </rPr>
      <t xml:space="preserve">(fornire il </t>
    </r>
    <r>
      <rPr>
        <b/>
        <u/>
        <sz val="11"/>
        <color theme="1"/>
        <rFont val="Arial"/>
        <family val="2"/>
      </rPr>
      <t>numero totale di ore di assenza</t>
    </r>
    <r>
      <rPr>
        <sz val="11"/>
        <color theme="1"/>
        <rFont val="Arial"/>
        <family val="2"/>
      </rPr>
      <t xml:space="preserve"> effettuate dai lavoratori </t>
    </r>
    <r>
      <rPr>
        <u/>
        <sz val="11"/>
        <color theme="1"/>
        <rFont val="Arial"/>
        <family val="2"/>
      </rPr>
      <t>a tempo indeterminato full-time</t>
    </r>
    <r>
      <rPr>
        <sz val="11"/>
        <color theme="1"/>
        <rFont val="Arial"/>
        <family val="2"/>
      </rPr>
      <t xml:space="preserve"> nel corso del 2023)</t>
    </r>
  </si>
  <si>
    <t>Punto 8: indicare il numero complessivo di ore di CIG (CIGO + CIGS + CIG in deroga) o Fondi di solidarietà (es. FIS) cui l'azienda ha fatto ricorso nel 2023.</t>
  </si>
  <si>
    <t>Punto 9: indicare il numero complessivo di ore di lavoro straordinario prestate nel 2023 eccedenti il normale orario contrattuale.</t>
  </si>
  <si>
    <t>Somministrazione a tempo determinato (ex-interinale)</t>
  </si>
  <si>
    <t>Quanti</t>
  </si>
  <si>
    <t>Somministrazione a tempo indeterminato/staff-leasing</t>
  </si>
  <si>
    <t>B.4. L'impresa si è avvalsa di lavoratori in somministrazione e/o staff leasing nel 2023?</t>
  </si>
  <si>
    <r>
      <t xml:space="preserve">D.1 L’impresa utilizzava il lavoro agile / smart working </t>
    </r>
    <r>
      <rPr>
        <b/>
        <u/>
        <sz val="10"/>
        <color theme="1"/>
        <rFont val="Arial"/>
        <family val="2"/>
      </rPr>
      <t>prima del Covid</t>
    </r>
    <r>
      <rPr>
        <b/>
        <sz val="10"/>
        <color theme="1"/>
        <rFont val="Arial"/>
        <family val="2"/>
      </rPr>
      <t>?</t>
    </r>
  </si>
  <si>
    <r>
      <t xml:space="preserve">D.2 L’impresa ha utilizzato il lavoro agile / smart working </t>
    </r>
    <r>
      <rPr>
        <b/>
        <u/>
        <sz val="10"/>
        <color theme="1"/>
        <rFont val="Arial"/>
        <family val="2"/>
      </rPr>
      <t>nel 2023</t>
    </r>
    <r>
      <rPr>
        <b/>
        <sz val="10"/>
        <color theme="1"/>
        <rFont val="Arial"/>
        <family val="2"/>
      </rPr>
      <t>?</t>
    </r>
  </si>
  <si>
    <t>Attività di formazione rivolte al personale, diversa da quella obbligatoria</t>
  </si>
  <si>
    <t>Incidenza % premi collettivi variabili su retribuzione annua</t>
  </si>
  <si>
    <t>Operai / Impiegati / Intermedi</t>
  </si>
  <si>
    <t>Sulla base delle informazioni fornite, nel 2023 il turnover è stato pari a:</t>
  </si>
  <si>
    <t>TOTALE DIPENDENTI coinvolti in smart-working nel 2023</t>
  </si>
  <si>
    <r>
      <t xml:space="preserve">es. se la retribuzione annua lorda nel 2023 è stata mediamente di 25.000 euro e l'importo del premio in media è stato di 1.000 euro, indicare </t>
    </r>
    <r>
      <rPr>
        <b/>
        <i/>
        <sz val="10"/>
        <color theme="1"/>
        <rFont val="Arial"/>
        <family val="2"/>
      </rPr>
      <t>4,0%</t>
    </r>
    <r>
      <rPr>
        <i/>
        <sz val="10"/>
        <color theme="1"/>
        <rFont val="Arial"/>
        <family val="2"/>
      </rPr>
      <t xml:space="preserve"> (calcolato come </t>
    </r>
    <r>
      <rPr>
        <b/>
        <i/>
        <sz val="10"/>
        <color theme="1"/>
        <rFont val="Arial"/>
        <family val="2"/>
      </rPr>
      <t>1.000 / 25.000</t>
    </r>
    <r>
      <rPr>
        <i/>
        <sz val="10"/>
        <color theme="1"/>
        <rFont val="Arial"/>
        <family val="2"/>
      </rPr>
      <t>)</t>
    </r>
  </si>
  <si>
    <r>
      <t xml:space="preserve">E.3 Se l’impresa sta riscontrando mancanza/insufficienza di competenze ritenute necessarie in azienda, quali azioni sta compiendo? </t>
    </r>
    <r>
      <rPr>
        <sz val="10"/>
        <color theme="1"/>
        <rFont val="Arial"/>
        <family val="2"/>
      </rPr>
      <t>(possibili più risposte)</t>
    </r>
  </si>
  <si>
    <r>
      <t xml:space="preserve">E.2 Se sì in E.1, l'azienda riscontra difficoltà di reperimento di personale in uno o più dei seguenti ambiti? </t>
    </r>
    <r>
      <rPr>
        <sz val="10"/>
        <color theme="1"/>
        <rFont val="Arial"/>
        <family val="2"/>
      </rPr>
      <t xml:space="preserve"> (possibili più risposte)</t>
    </r>
  </si>
  <si>
    <r>
      <t xml:space="preserve">dipendenti in forza
(media 2023 da </t>
    </r>
    <r>
      <rPr>
        <b/>
        <i/>
        <sz val="10"/>
        <color rgb="FFBF5B09"/>
        <rFont val="Arial"/>
        <family val="2"/>
      </rPr>
      <t>B.1</t>
    </r>
    <r>
      <rPr>
        <i/>
        <sz val="10"/>
        <color rgb="FFBF5B09"/>
        <rFont val="Arial"/>
        <family val="2"/>
      </rPr>
      <t>)</t>
    </r>
  </si>
  <si>
    <r>
      <t xml:space="preserve">dipendenti in forza
a fine 2023 (da </t>
    </r>
    <r>
      <rPr>
        <b/>
        <i/>
        <sz val="10"/>
        <color rgb="FFBF5B09"/>
        <rFont val="Arial"/>
        <family val="2"/>
      </rPr>
      <t xml:space="preserve">B.1)
</t>
    </r>
    <r>
      <rPr>
        <i/>
        <sz val="10"/>
        <color rgb="FFBF5B09"/>
        <rFont val="Arial"/>
        <family val="2"/>
      </rPr>
      <t xml:space="preserve">al netto dirigenti (da </t>
    </r>
    <r>
      <rPr>
        <b/>
        <i/>
        <sz val="10"/>
        <color rgb="FFBF5B09"/>
        <rFont val="Arial"/>
        <family val="2"/>
      </rPr>
      <t>B.2</t>
    </r>
    <r>
      <rPr>
        <i/>
        <sz val="10"/>
        <color rgb="FFBF5B09"/>
        <rFont val="Arial"/>
        <family val="2"/>
      </rPr>
      <t>)</t>
    </r>
  </si>
  <si>
    <t>di cui cessati:</t>
  </si>
  <si>
    <t>Punti 1-7: indicare il numero complessivo di ore perse per motivo di assenza, per qualifica e per sesso.</t>
  </si>
  <si>
    <t>Fine questionario</t>
  </si>
  <si>
    <t>Fino a 1 giorno alla settimana (o fino a 4 giorni al mese)</t>
  </si>
  <si>
    <t>Fino a 3 giorni alla settimana (o fino a 12 giorni al mese)</t>
  </si>
  <si>
    <t>Più di 3 giorni alla settimana (o più di 12 giorni al mese)</t>
  </si>
  <si>
    <t>La riga riporta il numero medio di lavoratori full-time a tempo indeterminato nel corso del 2023 (come da organici indicati in B.2)</t>
  </si>
  <si>
    <t>Check-up assenze anno 2023</t>
  </si>
  <si>
    <t>* Numero medio di lavoratori a tempo indeterminato full-time in organico a dicembre 2022 e a dicembre 2023.</t>
  </si>
  <si>
    <t xml:space="preserve">   lavoratori al 31.12.2023</t>
  </si>
  <si>
    <t xml:space="preserve">        numero medio lavoratori nel 2023</t>
  </si>
  <si>
    <t xml:space="preserve">   festività infrasettimanali nel 2023</t>
  </si>
  <si>
    <t>4a.</t>
  </si>
  <si>
    <t>6. Giorni altre assenze nr pro-capite</t>
  </si>
  <si>
    <t xml:space="preserve">4a.di cui </t>
  </si>
  <si>
    <t>5. Altri permessi retribuiti</t>
  </si>
  <si>
    <t>4. Permessi Legge 104</t>
  </si>
  <si>
    <t>7. Assenze per sciopero</t>
  </si>
  <si>
    <r>
      <t>D.3 Se sì, quanti sono stati i dipendenti (</t>
    </r>
    <r>
      <rPr>
        <b/>
        <u/>
        <sz val="10"/>
        <rFont val="Arial"/>
        <family val="2"/>
      </rPr>
      <t>non dirigenti</t>
    </r>
    <r>
      <rPr>
        <b/>
        <sz val="10"/>
        <rFont val="Arial"/>
        <family val="2"/>
      </rPr>
      <t>) coinvolti a fine 2023, e per quanti giorni mediamente alla settimana (o al mese) di utilizzo consentito dello smart working?</t>
    </r>
  </si>
  <si>
    <t>Sì, per competenze manageriali</t>
  </si>
  <si>
    <t>Sì, per competenze tecniche</t>
  </si>
  <si>
    <t>Sì, per mansioni manuali (es. operai, turnisti)</t>
  </si>
  <si>
    <r>
      <t>E.4 Nel 2023, quanti dipendenti (</t>
    </r>
    <r>
      <rPr>
        <b/>
        <u/>
        <sz val="10"/>
        <rFont val="Arial"/>
        <family val="2"/>
      </rPr>
      <t>compresi i dirigenti</t>
    </r>
    <r>
      <rPr>
        <b/>
        <sz val="10"/>
        <rFont val="Arial"/>
        <family val="2"/>
      </rPr>
      <t>) hanno partecipato ad almeno un’attività di formazione aziendale diversa da quella obbligatoria?</t>
    </r>
  </si>
  <si>
    <r>
      <t>F.5 Quanti lavoratori (</t>
    </r>
    <r>
      <rPr>
        <b/>
        <u/>
        <sz val="10"/>
        <rFont val="Arial"/>
        <family val="2"/>
      </rPr>
      <t>a tempo indeterminato</t>
    </r>
    <r>
      <rPr>
        <b/>
        <sz val="10"/>
        <rFont val="Arial"/>
        <family val="2"/>
      </rPr>
      <t>) hanno esercitato l'opzione di conversione del premio in welfare nel 2023 e per quale percentuale del premio?</t>
    </r>
  </si>
  <si>
    <r>
      <t xml:space="preserve">Sì, per competenze trasversali (cd. </t>
    </r>
    <r>
      <rPr>
        <i/>
        <sz val="10"/>
        <color theme="1"/>
        <rFont val="Arial"/>
        <family val="2"/>
      </rPr>
      <t>soft skills</t>
    </r>
    <r>
      <rPr>
        <sz val="10"/>
        <color theme="1"/>
        <rFont val="Arial"/>
        <family val="2"/>
      </rPr>
      <t>)</t>
    </r>
  </si>
  <si>
    <r>
      <t xml:space="preserve">Punto 2a: </t>
    </r>
    <r>
      <rPr>
        <u/>
        <sz val="9"/>
        <rFont val="Arial"/>
        <family val="2"/>
      </rPr>
      <t>solo per gli operai</t>
    </r>
    <r>
      <rPr>
        <sz val="9"/>
        <rFont val="Arial"/>
        <family val="2"/>
      </rPr>
      <t>, del totale indicato al punto 2, indicare le ore di assenza per malattia rientranti nel periodo di "carenza", ovvero nei primi tre giorni di malattia non indennizzati da INPS.</t>
    </r>
  </si>
  <si>
    <t>Punto 5: indicare le ore di assenza per permessi sindacali (aziendali, provinciali, nazionali), per ore di assemblea e per tutti i permessi per visite mediche e altri motivi retribuiti, non ricomprese nelle righe precedenti. In tali permessi non rientrano quelli goduti a fronte di riduzione di orario di lavoro (R.O.L.) di cui al punto C.1.</t>
  </si>
  <si>
    <t>Punto 6: indicare le ore di assenza per: congedi parentali non retribuiti; permessi non retribuiti; astensioni facoltative per maternità non retribuite; ecc.</t>
  </si>
  <si>
    <t>4. Giorni Permessi 104 pro-capite</t>
  </si>
  <si>
    <t>5. Giorni altri permessi retr pro-capite</t>
  </si>
  <si>
    <t>7. Giorni sciopero pro-capite</t>
  </si>
  <si>
    <t>n. lavoratori che hanno convertito</t>
  </si>
  <si>
    <t>% del premio mediamente convertita in welfare</t>
  </si>
  <si>
    <r>
      <t xml:space="preserve">E.1 Nelle politiche di assunzione l’azienda riscontra significative difficoltà di reperimento di personale? Se sì, per quali competenze/mansioni principalmente? </t>
    </r>
    <r>
      <rPr>
        <sz val="10"/>
        <color theme="1"/>
        <rFont val="Arial"/>
        <family val="2"/>
      </rPr>
      <t>(massimo due risposte)</t>
    </r>
  </si>
  <si>
    <t xml:space="preserve">F.3 L’azienda ha erogato premi variabili collettivi nel 2023? </t>
  </si>
  <si>
    <r>
      <t xml:space="preserve">F.2 L'azienda ha adottato iniziative di welfare? 
</t>
    </r>
    <r>
      <rPr>
        <i/>
        <sz val="10"/>
        <rFont val="Arial"/>
        <family val="2"/>
      </rPr>
      <t xml:space="preserve">Considerare </t>
    </r>
    <r>
      <rPr>
        <i/>
        <u/>
        <sz val="10"/>
        <rFont val="Arial"/>
        <family val="2"/>
      </rPr>
      <t>tutte le iniziative di welfare</t>
    </r>
    <r>
      <rPr>
        <i/>
        <sz val="10"/>
        <rFont val="Arial"/>
        <family val="2"/>
      </rPr>
      <t xml:space="preserve"> indipendentemente dalla fonte (CCNL, contratto aziendale o regolamento aziendale)</t>
    </r>
  </si>
  <si>
    <t>F.4 Quale è stata l'incidenza media dei premi variabili collettivi (esclusi quindi MBO o premi individuali) erogati dall'azienda nel 2023 sulla retribuzione annua media (comprensiva dei premi)?</t>
  </si>
  <si>
    <r>
      <rPr>
        <b/>
        <i/>
        <u/>
        <sz val="11"/>
        <rFont val="Arial"/>
        <family val="2"/>
      </rPr>
      <t>Ore lavorabili</t>
    </r>
    <r>
      <rPr>
        <b/>
        <i/>
        <sz val="11"/>
        <rFont val="Arial"/>
        <family val="2"/>
      </rPr>
      <t>:     (365 - 105 - 10 - 33) x (40 - 60/60)/5 - 50 =</t>
    </r>
  </si>
  <si>
    <t>CONFINDUSTRIA CASERTA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</si>
</sst>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#,##0.0"/>
    <numFmt numFmtId="166" formatCode="0.0%"/>
    <numFmt numFmtId="167" formatCode="0.0"/>
    <numFmt numFmtId="168" formatCode="_-* #,##0_-;\-* #,##0_-;_-* &quot;-&quot;??_-;_-@_-"/>
  </numFmts>
  <fonts count="1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indexed="8"/>
      <name val="Arial"/>
      <family val="2"/>
    </font>
    <font>
      <b/>
      <sz val="16"/>
      <color indexed="56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2"/>
      <color indexed="56"/>
      <name val="Arial"/>
      <family val="2"/>
    </font>
    <font>
      <sz val="10"/>
      <color indexed="9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indexed="8"/>
      <name val="Arial"/>
      <family val="2"/>
    </font>
    <font>
      <i/>
      <sz val="10"/>
      <name val="Arial"/>
      <family val="2"/>
    </font>
    <font>
      <sz val="11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3300"/>
      <name val="Calibri"/>
      <family val="2"/>
      <scheme val="minor"/>
    </font>
    <font>
      <b/>
      <i/>
      <sz val="10"/>
      <color rgb="FFFF0000"/>
      <name val="Arial"/>
      <family val="2"/>
    </font>
    <font>
      <sz val="11"/>
      <color theme="4" tint="0.39997558519241921"/>
      <name val="Calibri"/>
      <family val="2"/>
      <scheme val="minor"/>
    </font>
    <font>
      <sz val="11"/>
      <color theme="4" tint="0.39997558519241921"/>
      <name val="Arial"/>
      <family val="2"/>
    </font>
    <font>
      <b/>
      <sz val="10"/>
      <color theme="4" tint="0.39997558519241921"/>
      <name val="Arial"/>
      <family val="2"/>
    </font>
    <font>
      <sz val="10"/>
      <color theme="4" tint="0.39997558519241921"/>
      <name val="Arial"/>
      <family val="2"/>
    </font>
    <font>
      <i/>
      <u/>
      <sz val="10"/>
      <color theme="4" tint="0.39997558519241921"/>
      <name val="Arial"/>
      <family val="2"/>
    </font>
    <font>
      <i/>
      <u/>
      <sz val="11"/>
      <color theme="4" tint="0.39997558519241921"/>
      <name val="Calibri"/>
      <family val="2"/>
      <scheme val="minor"/>
    </font>
    <font>
      <sz val="9"/>
      <color theme="4" tint="0.39997558519241921"/>
      <name val="Arial"/>
      <family val="2"/>
    </font>
    <font>
      <b/>
      <i/>
      <sz val="9"/>
      <color theme="4" tint="0.39997558519241921"/>
      <name val="Arial"/>
      <family val="2"/>
    </font>
    <font>
      <i/>
      <sz val="10"/>
      <color theme="4" tint="0.39997558519241921"/>
      <name val="Arial"/>
      <family val="2"/>
    </font>
    <font>
      <b/>
      <i/>
      <sz val="12"/>
      <color theme="4" tint="0.39997558519241921"/>
      <name val="Arial"/>
      <family val="2"/>
    </font>
    <font>
      <sz val="10"/>
      <color theme="0"/>
      <name val="Arial"/>
      <family val="2"/>
    </font>
    <font>
      <sz val="11"/>
      <name val="Calibri"/>
      <family val="2"/>
      <scheme val="minor"/>
    </font>
    <font>
      <i/>
      <u/>
      <sz val="10"/>
      <name val="Arial"/>
      <family val="2"/>
    </font>
    <font>
      <b/>
      <i/>
      <sz val="10"/>
      <name val="Arial"/>
      <family val="2"/>
    </font>
    <font>
      <sz val="8"/>
      <color indexed="8"/>
      <name val="Tahoma"/>
      <family val="2"/>
    </font>
    <font>
      <b/>
      <u/>
      <sz val="10"/>
      <name val="Arial"/>
      <family val="2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theme="0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i/>
      <sz val="10"/>
      <color theme="1"/>
      <name val="Arial"/>
      <family val="2"/>
    </font>
    <font>
      <sz val="9"/>
      <color rgb="FFFF0000"/>
      <name val="Arial"/>
      <family val="2"/>
    </font>
    <font>
      <b/>
      <i/>
      <sz val="12"/>
      <color rgb="FFFF0000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11"/>
      <color rgb="FF0000FF"/>
      <name val="Calibri"/>
      <family val="2"/>
      <scheme val="minor"/>
    </font>
    <font>
      <i/>
      <sz val="10"/>
      <color rgb="FFFF0000"/>
      <name val="Arial"/>
      <family val="2"/>
    </font>
    <font>
      <b/>
      <sz val="10"/>
      <color theme="0"/>
      <name val="Arial"/>
      <family val="2"/>
    </font>
    <font>
      <b/>
      <u/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b/>
      <i/>
      <sz val="8"/>
      <color rgb="FFFF0000"/>
      <name val="Arial"/>
      <family val="2"/>
    </font>
    <font>
      <sz val="14"/>
      <color rgb="FFFF0000"/>
      <name val="Arial"/>
      <family val="2"/>
    </font>
    <font>
      <u/>
      <sz val="9"/>
      <color rgb="FFFF0000"/>
      <name val="Arial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i/>
      <sz val="9"/>
      <color theme="1"/>
      <name val="Arial"/>
      <family val="2"/>
    </font>
    <font>
      <sz val="9"/>
      <color theme="1"/>
      <name val="Arial"/>
      <family val="2"/>
    </font>
    <font>
      <i/>
      <sz val="10"/>
      <color theme="1"/>
      <name val="Arial"/>
      <family val="2"/>
    </font>
    <font>
      <sz val="8"/>
      <color theme="1"/>
      <name val="Arial"/>
      <family val="2"/>
    </font>
    <font>
      <vertAlign val="superscript"/>
      <sz val="9"/>
      <color theme="1"/>
      <name val="Arial"/>
      <family val="2"/>
    </font>
    <font>
      <i/>
      <sz val="8"/>
      <color theme="1"/>
      <name val="Arial"/>
      <family val="2"/>
    </font>
    <font>
      <b/>
      <sz val="11"/>
      <color theme="1"/>
      <name val="Arial"/>
      <family val="2"/>
    </font>
    <font>
      <i/>
      <sz val="9"/>
      <color theme="1"/>
      <name val="Arial"/>
      <family val="2"/>
    </font>
    <font>
      <b/>
      <sz val="12"/>
      <color rgb="FFC00000"/>
      <name val="Arial"/>
      <family val="2"/>
    </font>
    <font>
      <vertAlign val="superscript"/>
      <sz val="10"/>
      <name val="Arial"/>
      <family val="2"/>
    </font>
    <font>
      <b/>
      <sz val="12"/>
      <color rgb="FF008000"/>
      <name val="Arial"/>
      <family val="2"/>
    </font>
    <font>
      <b/>
      <sz val="12"/>
      <color theme="6" tint="-0.249977111117893"/>
      <name val="Arial"/>
      <family val="2"/>
    </font>
    <font>
      <sz val="9"/>
      <name val="Arial"/>
      <family val="2"/>
    </font>
    <font>
      <b/>
      <i/>
      <sz val="14"/>
      <name val="Arial"/>
      <family val="2"/>
    </font>
    <font>
      <sz val="9"/>
      <color theme="0"/>
      <name val="Arial"/>
      <family val="2"/>
    </font>
    <font>
      <b/>
      <sz val="11"/>
      <color theme="0"/>
      <name val="Arial"/>
      <family val="2"/>
    </font>
    <font>
      <b/>
      <i/>
      <sz val="11"/>
      <color theme="1"/>
      <name val="Arial"/>
      <family val="2"/>
    </font>
    <font>
      <b/>
      <sz val="12"/>
      <color rgb="FF0000FF"/>
      <name val="Arial"/>
      <family val="2"/>
    </font>
    <font>
      <i/>
      <sz val="9"/>
      <color rgb="FFFF0000"/>
      <name val="Arial"/>
      <family val="2"/>
    </font>
    <font>
      <i/>
      <sz val="10"/>
      <color theme="9" tint="-0.249977111117893"/>
      <name val="Arial"/>
      <family val="2"/>
    </font>
    <font>
      <sz val="8.5"/>
      <color rgb="FFFF0000"/>
      <name val="Arial"/>
      <family val="2"/>
    </font>
    <font>
      <sz val="11"/>
      <color theme="3"/>
      <name val="Arial"/>
      <family val="2"/>
    </font>
    <font>
      <b/>
      <sz val="14"/>
      <color theme="3"/>
      <name val="Arial"/>
      <family val="2"/>
    </font>
    <font>
      <b/>
      <sz val="11"/>
      <color theme="3"/>
      <name val="Arial"/>
      <family val="2"/>
    </font>
    <font>
      <i/>
      <sz val="11"/>
      <color theme="0"/>
      <name val="Arial"/>
      <family val="2"/>
    </font>
    <font>
      <b/>
      <i/>
      <sz val="11"/>
      <color theme="0"/>
      <name val="Arial"/>
      <family val="2"/>
    </font>
    <font>
      <sz val="11"/>
      <color theme="0"/>
      <name val="Arial"/>
      <family val="2"/>
    </font>
    <font>
      <b/>
      <u/>
      <sz val="11"/>
      <name val="Arial"/>
      <family val="2"/>
    </font>
    <font>
      <i/>
      <sz val="11"/>
      <color indexed="10"/>
      <name val="Arial"/>
      <family val="2"/>
    </font>
    <font>
      <b/>
      <i/>
      <sz val="11"/>
      <name val="Arial"/>
      <family val="2"/>
    </font>
    <font>
      <b/>
      <i/>
      <u/>
      <sz val="11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i/>
      <sz val="11"/>
      <color theme="1"/>
      <name val="Arial"/>
      <family val="2"/>
    </font>
    <font>
      <b/>
      <i/>
      <u/>
      <sz val="11"/>
      <color theme="1"/>
      <name val="Arial"/>
      <family val="2"/>
    </font>
    <font>
      <b/>
      <i/>
      <u/>
      <sz val="10"/>
      <color theme="1"/>
      <name val="Arial"/>
      <family val="2"/>
    </font>
    <font>
      <b/>
      <u/>
      <sz val="11"/>
      <color theme="1"/>
      <name val="Arial"/>
      <family val="2"/>
    </font>
    <font>
      <u/>
      <sz val="11"/>
      <color theme="1"/>
      <name val="Arial"/>
      <family val="2"/>
    </font>
    <font>
      <b/>
      <sz val="10"/>
      <color rgb="FFFF0000"/>
      <name val="Arial"/>
      <family val="2"/>
    </font>
    <font>
      <b/>
      <i/>
      <u/>
      <sz val="10"/>
      <name val="Arial"/>
      <family val="2"/>
    </font>
    <font>
      <i/>
      <u/>
      <sz val="10"/>
      <color theme="1"/>
      <name val="Arial"/>
      <family val="2"/>
    </font>
    <font>
      <b/>
      <sz val="8"/>
      <color rgb="FFFF0000"/>
      <name val="Arial"/>
      <family val="2"/>
    </font>
    <font>
      <sz val="8"/>
      <color indexed="10"/>
      <name val="Arial"/>
      <family val="2"/>
    </font>
    <font>
      <i/>
      <sz val="10"/>
      <color rgb="FF0000FF"/>
      <name val="Arial"/>
      <family val="2"/>
    </font>
    <font>
      <sz val="10"/>
      <color rgb="FF0000FF"/>
      <name val="Arial"/>
      <family val="2"/>
    </font>
    <font>
      <sz val="8"/>
      <color rgb="FF0000FF"/>
      <name val="Arial"/>
      <family val="2"/>
    </font>
    <font>
      <i/>
      <sz val="10"/>
      <color theme="1"/>
      <name val="Arial"/>
      <family val="2"/>
    </font>
    <font>
      <i/>
      <sz val="11"/>
      <color theme="1"/>
      <name val="Calibri"/>
      <family val="2"/>
      <scheme val="minor"/>
    </font>
    <font>
      <sz val="11"/>
      <color rgb="FF00B0F0"/>
      <name val="Arial"/>
      <family val="2"/>
    </font>
    <font>
      <b/>
      <sz val="11"/>
      <color rgb="FF00B0F0"/>
      <name val="Arial"/>
      <family val="2"/>
    </font>
    <font>
      <i/>
      <sz val="9"/>
      <color rgb="FFBF5B09"/>
      <name val="Arial"/>
      <family val="2"/>
    </font>
    <font>
      <i/>
      <sz val="10"/>
      <color rgb="FFBF5B09"/>
      <name val="Arial"/>
      <family val="2"/>
    </font>
    <font>
      <b/>
      <i/>
      <sz val="10"/>
      <color rgb="FFBF5B09"/>
      <name val="Arial"/>
      <family val="2"/>
    </font>
    <font>
      <u/>
      <sz val="9"/>
      <name val="Arial"/>
      <family val="2"/>
    </font>
    <font>
      <b/>
      <sz val="26"/>
      <color rgb="FFFF000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indexed="47"/>
        <bgColor indexed="9"/>
      </patternFill>
    </fill>
    <fill>
      <patternFill patternType="darkGray">
        <fgColor indexed="47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66FF99"/>
        <bgColor indexed="64"/>
      </patternFill>
    </fill>
    <fill>
      <patternFill patternType="mediumGray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6795556505021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Dashed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11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9" fontId="13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92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556">
    <xf numFmtId="0" fontId="0" fillId="0" borderId="0" xfId="0"/>
    <xf numFmtId="0" fontId="0" fillId="0" borderId="26" xfId="0" applyBorder="1" applyAlignment="1">
      <alignment vertical="center" wrapText="1"/>
    </xf>
    <xf numFmtId="0" fontId="20" fillId="0" borderId="26" xfId="0" applyFont="1" applyBorder="1" applyAlignment="1">
      <alignment vertical="center" wrapText="1"/>
    </xf>
    <xf numFmtId="0" fontId="0" fillId="14" borderId="0" xfId="0" applyFill="1"/>
    <xf numFmtId="0" fontId="14" fillId="14" borderId="0" xfId="3" applyFont="1" applyFill="1" applyAlignment="1">
      <alignment vertical="center"/>
    </xf>
    <xf numFmtId="0" fontId="0" fillId="0" borderId="0" xfId="0" applyAlignment="1">
      <alignment vertical="center" wrapText="1"/>
    </xf>
    <xf numFmtId="0" fontId="14" fillId="0" borderId="0" xfId="5" applyFont="1" applyAlignment="1">
      <alignment horizontal="center" vertical="center"/>
    </xf>
    <xf numFmtId="0" fontId="14" fillId="0" borderId="0" xfId="5" applyFont="1" applyAlignment="1">
      <alignment vertical="center"/>
    </xf>
    <xf numFmtId="0" fontId="14" fillId="0" borderId="0" xfId="5" applyFont="1" applyAlignment="1">
      <alignment horizontal="left" vertical="center" wrapText="1"/>
    </xf>
    <xf numFmtId="0" fontId="5" fillId="0" borderId="0" xfId="5" applyFont="1" applyAlignment="1">
      <alignment vertical="center"/>
    </xf>
    <xf numFmtId="0" fontId="5" fillId="0" borderId="0" xfId="5" applyFont="1"/>
    <xf numFmtId="0" fontId="5" fillId="0" borderId="0" xfId="5" applyFont="1" applyAlignment="1">
      <alignment horizontal="center"/>
    </xf>
    <xf numFmtId="0" fontId="5" fillId="0" borderId="0" xfId="5" applyFont="1" applyAlignment="1">
      <alignment horizontal="left"/>
    </xf>
    <xf numFmtId="0" fontId="11" fillId="0" borderId="0" xfId="5"/>
    <xf numFmtId="3" fontId="5" fillId="7" borderId="11" xfId="0" applyNumberFormat="1" applyFont="1" applyFill="1" applyBorder="1" applyAlignment="1" applyProtection="1">
      <alignment horizontal="center" vertical="center"/>
      <protection locked="0"/>
    </xf>
    <xf numFmtId="3" fontId="5" fillId="7" borderId="8" xfId="0" applyNumberFormat="1" applyFont="1" applyFill="1" applyBorder="1" applyAlignment="1" applyProtection="1">
      <alignment horizontal="center" vertical="center"/>
      <protection locked="0"/>
    </xf>
    <xf numFmtId="3" fontId="5" fillId="7" borderId="21" xfId="0" applyNumberFormat="1" applyFont="1" applyFill="1" applyBorder="1" applyAlignment="1" applyProtection="1">
      <alignment horizontal="center" vertical="center"/>
      <protection locked="0"/>
    </xf>
    <xf numFmtId="0" fontId="57" fillId="0" borderId="0" xfId="0" applyFont="1"/>
    <xf numFmtId="0" fontId="58" fillId="0" borderId="26" xfId="0" applyFont="1" applyBorder="1" applyAlignment="1">
      <alignment vertical="center" wrapText="1"/>
    </xf>
    <xf numFmtId="49" fontId="58" fillId="15" borderId="26" xfId="0" applyNumberFormat="1" applyFont="1" applyFill="1" applyBorder="1" applyAlignment="1">
      <alignment horizontal="center" vertical="center" wrapText="1"/>
    </xf>
    <xf numFmtId="49" fontId="58" fillId="0" borderId="26" xfId="0" applyNumberFormat="1" applyFont="1" applyBorder="1" applyAlignment="1">
      <alignment horizontal="left" vertical="center" wrapText="1"/>
    </xf>
    <xf numFmtId="0" fontId="58" fillId="0" borderId="26" xfId="0" applyFont="1" applyBorder="1" applyAlignment="1">
      <alignment horizontal="center" vertical="center" wrapText="1"/>
    </xf>
    <xf numFmtId="0" fontId="57" fillId="0" borderId="0" xfId="0" applyFont="1" applyAlignment="1">
      <alignment horizontal="center"/>
    </xf>
    <xf numFmtId="49" fontId="39" fillId="15" borderId="26" xfId="0" applyNumberFormat="1" applyFont="1" applyFill="1" applyBorder="1" applyAlignment="1">
      <alignment horizontal="right" vertical="center" wrapText="1"/>
    </xf>
    <xf numFmtId="0" fontId="39" fillId="0" borderId="26" xfId="0" applyFont="1" applyBorder="1" applyAlignment="1">
      <alignment horizontal="right" vertical="center" wrapText="1"/>
    </xf>
    <xf numFmtId="0" fontId="57" fillId="0" borderId="0" xfId="0" applyFont="1" applyAlignment="1">
      <alignment horizontal="right"/>
    </xf>
    <xf numFmtId="0" fontId="22" fillId="2" borderId="0" xfId="0" applyFont="1" applyFill="1" applyAlignment="1" applyProtection="1">
      <alignment vertical="center"/>
      <protection hidden="1"/>
    </xf>
    <xf numFmtId="0" fontId="54" fillId="2" borderId="0" xfId="0" applyFont="1" applyFill="1" applyAlignment="1" applyProtection="1">
      <alignment horizontal="left" vertical="center"/>
      <protection hidden="1"/>
    </xf>
    <xf numFmtId="0" fontId="47" fillId="2" borderId="0" xfId="0" applyFont="1" applyFill="1" applyAlignment="1" applyProtection="1">
      <alignment horizontal="left" vertical="center" indent="1"/>
      <protection hidden="1"/>
    </xf>
    <xf numFmtId="0" fontId="47" fillId="0" borderId="0" xfId="0" applyFont="1" applyAlignment="1" applyProtection="1">
      <alignment horizontal="left" vertical="center" indent="1"/>
      <protection hidden="1"/>
    </xf>
    <xf numFmtId="0" fontId="48" fillId="2" borderId="0" xfId="0" applyFont="1" applyFill="1" applyAlignment="1" applyProtection="1">
      <alignment vertical="center"/>
      <protection hidden="1"/>
    </xf>
    <xf numFmtId="0" fontId="19" fillId="0" borderId="0" xfId="0" applyFont="1" applyAlignment="1" applyProtection="1">
      <alignment horizontal="left" vertical="center" indent="1"/>
      <protection hidden="1"/>
    </xf>
    <xf numFmtId="0" fontId="47" fillId="0" borderId="0" xfId="0" applyFont="1" applyAlignment="1" applyProtection="1">
      <alignment vertical="center"/>
      <protection hidden="1"/>
    </xf>
    <xf numFmtId="0" fontId="47" fillId="0" borderId="0" xfId="0" applyFont="1" applyAlignment="1" applyProtection="1">
      <alignment vertical="top" wrapText="1"/>
      <protection hidden="1"/>
    </xf>
    <xf numFmtId="0" fontId="19" fillId="0" borderId="0" xfId="0" applyFont="1" applyProtection="1">
      <protection hidden="1"/>
    </xf>
    <xf numFmtId="0" fontId="45" fillId="2" borderId="0" xfId="0" applyFont="1" applyFill="1" applyAlignment="1" applyProtection="1">
      <alignment horizontal="left" vertical="center"/>
      <protection hidden="1"/>
    </xf>
    <xf numFmtId="0" fontId="47" fillId="2" borderId="0" xfId="0" applyFont="1" applyFill="1" applyAlignment="1" applyProtection="1">
      <alignment horizontal="left" vertical="center"/>
      <protection hidden="1"/>
    </xf>
    <xf numFmtId="0" fontId="55" fillId="2" borderId="0" xfId="0" applyFont="1" applyFill="1" applyAlignment="1" applyProtection="1">
      <alignment horizontal="left" vertical="center" indent="1"/>
      <protection hidden="1"/>
    </xf>
    <xf numFmtId="1" fontId="48" fillId="0" borderId="0" xfId="0" applyNumberFormat="1" applyFont="1" applyAlignment="1" applyProtection="1">
      <alignment horizontal="left" vertical="center" indent="1"/>
      <protection hidden="1"/>
    </xf>
    <xf numFmtId="0" fontId="47" fillId="0" borderId="0" xfId="0" applyFont="1" applyAlignment="1" applyProtection="1">
      <alignment horizontal="left" vertical="center"/>
      <protection hidden="1"/>
    </xf>
    <xf numFmtId="0" fontId="53" fillId="0" borderId="0" xfId="0" applyFont="1" applyProtection="1">
      <protection hidden="1"/>
    </xf>
    <xf numFmtId="0" fontId="45" fillId="0" borderId="0" xfId="0" applyFont="1" applyProtection="1">
      <protection hidden="1"/>
    </xf>
    <xf numFmtId="0" fontId="19" fillId="0" borderId="0" xfId="0" applyFont="1" applyAlignment="1" applyProtection="1">
      <alignment vertical="center"/>
      <protection hidden="1"/>
    </xf>
    <xf numFmtId="0" fontId="48" fillId="0" borderId="0" xfId="0" applyFont="1" applyAlignment="1" applyProtection="1">
      <alignment horizontal="center" wrapText="1"/>
      <protection hidden="1"/>
    </xf>
    <xf numFmtId="0" fontId="56" fillId="0" borderId="0" xfId="0" applyFont="1" applyAlignment="1" applyProtection="1">
      <alignment horizontal="left" vertical="center"/>
      <protection hidden="1"/>
    </xf>
    <xf numFmtId="0" fontId="45" fillId="0" borderId="0" xfId="0" applyFont="1" applyAlignment="1" applyProtection="1">
      <alignment vertical="center"/>
      <protection hidden="1"/>
    </xf>
    <xf numFmtId="0" fontId="45" fillId="0" borderId="0" xfId="0" applyFont="1" applyAlignment="1" applyProtection="1">
      <alignment horizontal="left" vertical="center" wrapText="1"/>
      <protection hidden="1"/>
    </xf>
    <xf numFmtId="0" fontId="46" fillId="0" borderId="0" xfId="0" applyFont="1" applyAlignment="1" applyProtection="1">
      <alignment vertical="center"/>
      <protection hidden="1"/>
    </xf>
    <xf numFmtId="0" fontId="45" fillId="0" borderId="0" xfId="0" applyFont="1" applyAlignment="1" applyProtection="1">
      <alignment vertical="center" wrapText="1"/>
      <protection hidden="1"/>
    </xf>
    <xf numFmtId="0" fontId="47" fillId="0" borderId="0" xfId="0" applyFont="1" applyAlignment="1" applyProtection="1">
      <alignment vertical="center" wrapText="1"/>
      <protection hidden="1"/>
    </xf>
    <xf numFmtId="1" fontId="47" fillId="0" borderId="0" xfId="0" applyNumberFormat="1" applyFont="1" applyAlignment="1" applyProtection="1">
      <alignment vertical="center"/>
      <protection hidden="1"/>
    </xf>
    <xf numFmtId="0" fontId="63" fillId="0" borderId="0" xfId="0" applyFont="1" applyAlignment="1" applyProtection="1">
      <alignment horizontal="left" vertical="center" indent="1"/>
      <protection hidden="1"/>
    </xf>
    <xf numFmtId="0" fontId="11" fillId="0" borderId="0" xfId="0" applyFont="1" applyProtection="1">
      <protection hidden="1"/>
    </xf>
    <xf numFmtId="0" fontId="61" fillId="0" borderId="0" xfId="0" applyFont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48" fillId="0" borderId="0" xfId="0" applyFont="1" applyAlignment="1" applyProtection="1">
      <alignment vertical="center"/>
      <protection hidden="1"/>
    </xf>
    <xf numFmtId="0" fontId="45" fillId="2" borderId="0" xfId="0" applyFont="1" applyFill="1" applyAlignment="1" applyProtection="1">
      <alignment horizontal="left" vertical="center" indent="1"/>
      <protection hidden="1"/>
    </xf>
    <xf numFmtId="0" fontId="48" fillId="0" borderId="0" xfId="0" applyFont="1" applyAlignment="1" applyProtection="1">
      <alignment wrapText="1"/>
      <protection hidden="1"/>
    </xf>
    <xf numFmtId="0" fontId="45" fillId="2" borderId="0" xfId="0" applyFont="1" applyFill="1" applyAlignment="1" applyProtection="1">
      <alignment vertical="center"/>
      <protection hidden="1"/>
    </xf>
    <xf numFmtId="0" fontId="45" fillId="2" borderId="0" xfId="0" applyFont="1" applyFill="1" applyAlignment="1" applyProtection="1">
      <alignment horizontal="left" vertical="center" wrapText="1"/>
      <protection hidden="1"/>
    </xf>
    <xf numFmtId="0" fontId="45" fillId="0" borderId="0" xfId="0" applyFont="1" applyAlignment="1" applyProtection="1">
      <alignment horizontal="left" vertical="center" indent="1"/>
      <protection hidden="1"/>
    </xf>
    <xf numFmtId="0" fontId="45" fillId="0" borderId="0" xfId="0" applyFont="1" applyAlignment="1" applyProtection="1">
      <alignment vertical="top" wrapText="1"/>
      <protection hidden="1"/>
    </xf>
    <xf numFmtId="0" fontId="78" fillId="2" borderId="0" xfId="0" applyFont="1" applyFill="1" applyAlignment="1" applyProtection="1">
      <alignment horizontal="left" vertical="center"/>
      <protection hidden="1"/>
    </xf>
    <xf numFmtId="0" fontId="19" fillId="0" borderId="0" xfId="0" applyFont="1" applyAlignment="1" applyProtection="1">
      <alignment horizontal="left" vertical="center"/>
      <protection hidden="1"/>
    </xf>
    <xf numFmtId="0" fontId="45" fillId="0" borderId="0" xfId="0" applyFont="1" applyAlignment="1" applyProtection="1">
      <alignment horizontal="left" vertical="center"/>
      <protection hidden="1"/>
    </xf>
    <xf numFmtId="0" fontId="22" fillId="0" borderId="0" xfId="0" applyFont="1" applyAlignment="1" applyProtection="1">
      <alignment vertical="center"/>
      <protection hidden="1"/>
    </xf>
    <xf numFmtId="0" fontId="54" fillId="0" borderId="0" xfId="0" applyFont="1" applyAlignment="1" applyProtection="1">
      <alignment horizontal="left" vertical="center"/>
      <protection hidden="1"/>
    </xf>
    <xf numFmtId="0" fontId="48" fillId="0" borderId="0" xfId="0" applyFont="1" applyAlignment="1" applyProtection="1">
      <alignment horizontal="center" vertical="center"/>
      <protection hidden="1"/>
    </xf>
    <xf numFmtId="0" fontId="47" fillId="0" borderId="0" xfId="0" applyFont="1" applyAlignment="1" applyProtection="1">
      <alignment horizontal="left" vertical="center" wrapText="1"/>
      <protection hidden="1"/>
    </xf>
    <xf numFmtId="0" fontId="6" fillId="0" borderId="0" xfId="0" applyFont="1" applyAlignment="1" applyProtection="1">
      <alignment vertical="center"/>
      <protection hidden="1"/>
    </xf>
    <xf numFmtId="0" fontId="55" fillId="0" borderId="0" xfId="0" applyFont="1" applyAlignment="1" applyProtection="1">
      <alignment horizontal="left" vertical="center" indent="1"/>
      <protection hidden="1"/>
    </xf>
    <xf numFmtId="0" fontId="48" fillId="0" borderId="0" xfId="0" applyFont="1" applyProtection="1">
      <protection hidden="1"/>
    </xf>
    <xf numFmtId="0" fontId="61" fillId="0" borderId="0" xfId="0" applyFont="1" applyAlignment="1" applyProtection="1">
      <alignment horizontal="left" vertical="center" indent="1"/>
      <protection hidden="1"/>
    </xf>
    <xf numFmtId="0" fontId="63" fillId="0" borderId="0" xfId="0" applyFont="1" applyAlignment="1" applyProtection="1">
      <alignment vertical="center"/>
      <protection hidden="1"/>
    </xf>
    <xf numFmtId="0" fontId="65" fillId="0" borderId="0" xfId="0" applyFont="1" applyAlignment="1" applyProtection="1">
      <alignment vertical="center"/>
      <protection hidden="1"/>
    </xf>
    <xf numFmtId="0" fontId="7" fillId="0" borderId="0" xfId="0" applyFont="1" applyAlignment="1" applyProtection="1">
      <alignment vertical="center"/>
      <protection hidden="1"/>
    </xf>
    <xf numFmtId="0" fontId="0" fillId="0" borderId="0" xfId="0" applyProtection="1">
      <protection hidden="1"/>
    </xf>
    <xf numFmtId="0" fontId="48" fillId="0" borderId="0" xfId="0" applyFont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vertical="center"/>
      <protection hidden="1"/>
    </xf>
    <xf numFmtId="0" fontId="7" fillId="0" borderId="0" xfId="0" applyFont="1" applyProtection="1">
      <protection hidden="1"/>
    </xf>
    <xf numFmtId="0" fontId="5" fillId="2" borderId="0" xfId="0" applyFont="1" applyFill="1" applyAlignment="1" applyProtection="1">
      <alignment vertical="center"/>
      <protection hidden="1"/>
    </xf>
    <xf numFmtId="0" fontId="9" fillId="2" borderId="0" xfId="0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horizontal="center" vertical="center"/>
      <protection hidden="1"/>
    </xf>
    <xf numFmtId="0" fontId="6" fillId="2" borderId="0" xfId="0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horizontal="left" vertical="center"/>
      <protection hidden="1"/>
    </xf>
    <xf numFmtId="0" fontId="11" fillId="4" borderId="0" xfId="0" applyFont="1" applyFill="1" applyAlignment="1" applyProtection="1">
      <alignment horizontal="left" vertical="center"/>
      <protection hidden="1"/>
    </xf>
    <xf numFmtId="0" fontId="11" fillId="0" borderId="0" xfId="0" applyFont="1" applyAlignment="1" applyProtection="1">
      <alignment horizontal="left" vertical="center"/>
      <protection hidden="1"/>
    </xf>
    <xf numFmtId="0" fontId="12" fillId="0" borderId="0" xfId="0" applyFont="1" applyAlignment="1" applyProtection="1">
      <alignment vertical="center"/>
      <protection hidden="1"/>
    </xf>
    <xf numFmtId="0" fontId="13" fillId="0" borderId="0" xfId="0" applyFont="1" applyAlignment="1" applyProtection="1">
      <alignment vertical="center"/>
      <protection hidden="1"/>
    </xf>
    <xf numFmtId="0" fontId="6" fillId="5" borderId="0" xfId="0" applyFont="1" applyFill="1" applyAlignment="1" applyProtection="1">
      <alignment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2" fillId="0" borderId="0" xfId="0" applyFont="1" applyProtection="1">
      <protection hidden="1"/>
    </xf>
    <xf numFmtId="0" fontId="14" fillId="0" borderId="0" xfId="0" applyFont="1" applyAlignment="1" applyProtection="1">
      <alignment vertical="center"/>
      <protection hidden="1"/>
    </xf>
    <xf numFmtId="0" fontId="5" fillId="0" borderId="0" xfId="0" applyFont="1" applyProtection="1">
      <protection hidden="1"/>
    </xf>
    <xf numFmtId="0" fontId="7" fillId="0" borderId="0" xfId="0" applyFont="1" applyAlignment="1" applyProtection="1">
      <alignment horizontal="right"/>
      <protection hidden="1"/>
    </xf>
    <xf numFmtId="1" fontId="5" fillId="0" borderId="0" xfId="0" applyNumberFormat="1" applyFont="1" applyAlignment="1" applyProtection="1">
      <alignment horizontal="center"/>
      <protection hidden="1"/>
    </xf>
    <xf numFmtId="1" fontId="6" fillId="6" borderId="0" xfId="0" applyNumberFormat="1" applyFont="1" applyFill="1" applyAlignment="1" applyProtection="1">
      <alignment horizontal="center"/>
      <protection hidden="1"/>
    </xf>
    <xf numFmtId="0" fontId="6" fillId="0" borderId="0" xfId="0" applyFont="1" applyProtection="1">
      <protection hidden="1"/>
    </xf>
    <xf numFmtId="0" fontId="14" fillId="0" borderId="0" xfId="0" applyFont="1" applyAlignment="1" applyProtection="1">
      <alignment horizontal="left" vertical="center"/>
      <protection hidden="1"/>
    </xf>
    <xf numFmtId="0" fontId="11" fillId="0" borderId="0" xfId="0" applyFont="1" applyAlignment="1" applyProtection="1">
      <alignment horizontal="center"/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6" fillId="6" borderId="0" xfId="0" applyFont="1" applyFill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16" fillId="0" borderId="0" xfId="0" applyFont="1" applyAlignment="1" applyProtection="1">
      <alignment vertical="center"/>
      <protection hidden="1"/>
    </xf>
    <xf numFmtId="0" fontId="17" fillId="0" borderId="0" xfId="0" applyFont="1" applyAlignment="1" applyProtection="1">
      <alignment vertical="center"/>
      <protection hidden="1"/>
    </xf>
    <xf numFmtId="0" fontId="5" fillId="0" borderId="33" xfId="0" applyFont="1" applyBorder="1" applyAlignment="1" applyProtection="1">
      <alignment horizontal="center" vertical="center"/>
      <protection hidden="1"/>
    </xf>
    <xf numFmtId="0" fontId="18" fillId="0" borderId="20" xfId="0" applyFont="1" applyBorder="1" applyAlignment="1" applyProtection="1">
      <alignment horizontal="center" vertical="center" wrapText="1"/>
      <protection hidden="1"/>
    </xf>
    <xf numFmtId="0" fontId="5" fillId="0" borderId="11" xfId="0" applyFont="1" applyBorder="1" applyAlignment="1" applyProtection="1">
      <alignment horizontal="center" vertical="center"/>
      <protection hidden="1"/>
    </xf>
    <xf numFmtId="0" fontId="18" fillId="0" borderId="8" xfId="0" applyFont="1" applyBorder="1" applyAlignment="1" applyProtection="1">
      <alignment horizontal="center" vertical="center" wrapText="1"/>
      <protection hidden="1"/>
    </xf>
    <xf numFmtId="0" fontId="5" fillId="0" borderId="21" xfId="0" applyFont="1" applyBorder="1" applyAlignment="1" applyProtection="1">
      <alignment horizontal="center" vertical="center"/>
      <protection hidden="1"/>
    </xf>
    <xf numFmtId="0" fontId="5" fillId="7" borderId="16" xfId="0" applyFont="1" applyFill="1" applyBorder="1" applyAlignment="1" applyProtection="1">
      <alignment horizontal="left" vertical="center"/>
      <protection hidden="1"/>
    </xf>
    <xf numFmtId="0" fontId="5" fillId="7" borderId="17" xfId="0" applyFont="1" applyFill="1" applyBorder="1" applyAlignment="1" applyProtection="1">
      <alignment horizontal="left" vertical="center"/>
      <protection hidden="1"/>
    </xf>
    <xf numFmtId="1" fontId="5" fillId="3" borderId="21" xfId="0" applyNumberFormat="1" applyFont="1" applyFill="1" applyBorder="1" applyAlignment="1" applyProtection="1">
      <alignment horizontal="center" vertical="center"/>
      <protection hidden="1"/>
    </xf>
    <xf numFmtId="1" fontId="18" fillId="7" borderId="16" xfId="0" applyNumberFormat="1" applyFont="1" applyFill="1" applyBorder="1" applyAlignment="1" applyProtection="1">
      <alignment horizontal="center" vertical="center"/>
      <protection hidden="1"/>
    </xf>
    <xf numFmtId="0" fontId="26" fillId="2" borderId="0" xfId="0" applyFont="1" applyFill="1" applyAlignment="1" applyProtection="1">
      <alignment vertical="center"/>
      <protection hidden="1"/>
    </xf>
    <xf numFmtId="0" fontId="26" fillId="5" borderId="0" xfId="0" applyFont="1" applyFill="1" applyAlignment="1" applyProtection="1">
      <alignment vertical="center"/>
      <protection hidden="1"/>
    </xf>
    <xf numFmtId="0" fontId="26" fillId="0" borderId="0" xfId="0" applyFont="1" applyAlignment="1" applyProtection="1">
      <alignment vertical="center"/>
      <protection hidden="1"/>
    </xf>
    <xf numFmtId="0" fontId="23" fillId="0" borderId="0" xfId="0" applyFont="1" applyProtection="1">
      <protection hidden="1"/>
    </xf>
    <xf numFmtId="0" fontId="34" fillId="0" borderId="0" xfId="0" applyFont="1" applyProtection="1">
      <protection hidden="1"/>
    </xf>
    <xf numFmtId="1" fontId="26" fillId="0" borderId="0" xfId="0" applyNumberFormat="1" applyFont="1" applyAlignment="1" applyProtection="1">
      <alignment horizontal="left" vertical="center"/>
      <protection hidden="1"/>
    </xf>
    <xf numFmtId="0" fontId="24" fillId="0" borderId="0" xfId="0" applyFont="1" applyProtection="1">
      <protection hidden="1"/>
    </xf>
    <xf numFmtId="1" fontId="5" fillId="0" borderId="0" xfId="0" quotePrefix="1" applyNumberFormat="1" applyFont="1" applyAlignment="1" applyProtection="1">
      <alignment horizontal="center" vertical="center"/>
      <protection hidden="1"/>
    </xf>
    <xf numFmtId="0" fontId="12" fillId="0" borderId="0" xfId="0" applyFont="1" applyProtection="1">
      <protection hidden="1"/>
    </xf>
    <xf numFmtId="1" fontId="5" fillId="0" borderId="0" xfId="0" applyNumberFormat="1" applyFont="1" applyAlignment="1" applyProtection="1">
      <alignment horizontal="center" vertical="center"/>
      <protection hidden="1"/>
    </xf>
    <xf numFmtId="49" fontId="37" fillId="16" borderId="0" xfId="3" applyNumberFormat="1" applyFont="1" applyFill="1" applyAlignment="1" applyProtection="1">
      <alignment vertical="center" wrapText="1"/>
      <protection hidden="1"/>
    </xf>
    <xf numFmtId="0" fontId="18" fillId="0" borderId="0" xfId="0" applyFont="1" applyProtection="1">
      <protection hidden="1"/>
    </xf>
    <xf numFmtId="0" fontId="49" fillId="0" borderId="0" xfId="0" applyFont="1" applyProtection="1">
      <protection hidden="1"/>
    </xf>
    <xf numFmtId="0" fontId="26" fillId="0" borderId="0" xfId="0" applyFont="1" applyProtection="1">
      <protection hidden="1"/>
    </xf>
    <xf numFmtId="1" fontId="26" fillId="0" borderId="0" xfId="0" applyNumberFormat="1" applyFont="1" applyAlignment="1" applyProtection="1">
      <alignment horizontal="center" vertical="center"/>
      <protection hidden="1"/>
    </xf>
    <xf numFmtId="1" fontId="26" fillId="0" borderId="0" xfId="0" quotePrefix="1" applyNumberFormat="1" applyFont="1" applyAlignment="1" applyProtection="1">
      <alignment horizontal="center" vertical="center"/>
      <protection hidden="1"/>
    </xf>
    <xf numFmtId="0" fontId="35" fillId="0" borderId="0" xfId="0" applyFont="1" applyAlignment="1" applyProtection="1">
      <alignment horizontal="left" indent="1"/>
      <protection hidden="1"/>
    </xf>
    <xf numFmtId="0" fontId="27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0" fillId="0" borderId="0" xfId="0" applyAlignment="1" applyProtection="1">
      <alignment vertical="center"/>
      <protection hidden="1"/>
    </xf>
    <xf numFmtId="0" fontId="48" fillId="0" borderId="0" xfId="0" applyFont="1" applyAlignment="1" applyProtection="1">
      <alignment horizontal="left"/>
      <protection hidden="1"/>
    </xf>
    <xf numFmtId="0" fontId="14" fillId="2" borderId="0" xfId="0" applyFont="1" applyFill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horizontal="right" vertical="center"/>
      <protection hidden="1"/>
    </xf>
    <xf numFmtId="0" fontId="5" fillId="6" borderId="0" xfId="0" applyFont="1" applyFill="1" applyAlignment="1" applyProtection="1">
      <alignment horizontal="center" vertical="center"/>
      <protection hidden="1"/>
    </xf>
    <xf numFmtId="0" fontId="26" fillId="0" borderId="0" xfId="0" applyFont="1" applyAlignment="1" applyProtection="1">
      <alignment horizontal="right"/>
      <protection hidden="1"/>
    </xf>
    <xf numFmtId="0" fontId="12" fillId="0" borderId="0" xfId="0" applyFont="1" applyAlignment="1" applyProtection="1">
      <alignment horizontal="center"/>
      <protection hidden="1"/>
    </xf>
    <xf numFmtId="0" fontId="34" fillId="0" borderId="0" xfId="0" applyFont="1" applyAlignment="1" applyProtection="1">
      <alignment vertical="center"/>
      <protection hidden="1"/>
    </xf>
    <xf numFmtId="0" fontId="53" fillId="0" borderId="0" xfId="0" applyFont="1" applyAlignment="1" applyProtection="1">
      <alignment vertical="center"/>
      <protection hidden="1"/>
    </xf>
    <xf numFmtId="0" fontId="29" fillId="0" borderId="0" xfId="0" applyFont="1" applyAlignment="1" applyProtection="1">
      <alignment vertical="center"/>
      <protection hidden="1"/>
    </xf>
    <xf numFmtId="0" fontId="60" fillId="2" borderId="0" xfId="0" applyFont="1" applyFill="1" applyAlignment="1" applyProtection="1">
      <alignment horizontal="left" vertical="center" wrapText="1"/>
      <protection hidden="1"/>
    </xf>
    <xf numFmtId="0" fontId="60" fillId="0" borderId="0" xfId="0" applyFont="1" applyAlignment="1" applyProtection="1">
      <alignment horizontal="left" vertical="center" wrapText="1"/>
      <protection hidden="1"/>
    </xf>
    <xf numFmtId="0" fontId="7" fillId="2" borderId="0" xfId="0" applyFont="1" applyFill="1" applyAlignment="1" applyProtection="1">
      <alignment vertical="center"/>
      <protection hidden="1"/>
    </xf>
    <xf numFmtId="0" fontId="7" fillId="5" borderId="0" xfId="0" applyFont="1" applyFill="1" applyAlignment="1" applyProtection="1">
      <alignment vertical="center"/>
      <protection hidden="1"/>
    </xf>
    <xf numFmtId="0" fontId="7" fillId="0" borderId="17" xfId="0" applyFont="1" applyBorder="1" applyProtection="1">
      <protection hidden="1"/>
    </xf>
    <xf numFmtId="0" fontId="7" fillId="0" borderId="26" xfId="0" applyFont="1" applyBorder="1" applyAlignment="1" applyProtection="1">
      <alignment horizontal="center" vertical="center"/>
      <protection hidden="1"/>
    </xf>
    <xf numFmtId="0" fontId="7" fillId="0" borderId="18" xfId="0" applyFont="1" applyBorder="1" applyAlignment="1" applyProtection="1">
      <alignment horizontal="center" vertical="center"/>
      <protection hidden="1"/>
    </xf>
    <xf numFmtId="0" fontId="7" fillId="0" borderId="17" xfId="0" applyFont="1" applyBorder="1" applyAlignment="1" applyProtection="1">
      <alignment vertical="center"/>
      <protection hidden="1"/>
    </xf>
    <xf numFmtId="1" fontId="7" fillId="0" borderId="26" xfId="0" applyNumberFormat="1" applyFont="1" applyBorder="1" applyAlignment="1" applyProtection="1">
      <alignment horizontal="center" vertical="center"/>
      <protection hidden="1"/>
    </xf>
    <xf numFmtId="1" fontId="7" fillId="0" borderId="18" xfId="0" applyNumberFormat="1" applyFont="1" applyBorder="1" applyAlignment="1" applyProtection="1">
      <alignment horizontal="center" vertical="center"/>
      <protection hidden="1"/>
    </xf>
    <xf numFmtId="0" fontId="11" fillId="5" borderId="0" xfId="0" applyFont="1" applyFill="1" applyProtection="1">
      <protection hidden="1"/>
    </xf>
    <xf numFmtId="0" fontId="7" fillId="0" borderId="10" xfId="0" applyFont="1" applyBorder="1" applyAlignment="1" applyProtection="1">
      <alignment horizontal="center" vertical="center"/>
      <protection hidden="1"/>
    </xf>
    <xf numFmtId="0" fontId="7" fillId="0" borderId="20" xfId="0" applyFont="1" applyBorder="1" applyAlignment="1" applyProtection="1">
      <alignment horizontal="center" vertical="center"/>
      <protection hidden="1"/>
    </xf>
    <xf numFmtId="0" fontId="7" fillId="0" borderId="9" xfId="0" applyFont="1" applyBorder="1" applyAlignment="1" applyProtection="1">
      <alignment horizontal="center" vertical="center"/>
      <protection hidden="1"/>
    </xf>
    <xf numFmtId="0" fontId="7" fillId="0" borderId="16" xfId="0" applyFont="1" applyBorder="1" applyAlignment="1" applyProtection="1">
      <alignment vertical="center"/>
      <protection hidden="1"/>
    </xf>
    <xf numFmtId="1" fontId="7" fillId="0" borderId="22" xfId="0" applyNumberFormat="1" applyFont="1" applyBorder="1" applyAlignment="1" applyProtection="1">
      <alignment horizontal="center" vertical="center"/>
      <protection hidden="1"/>
    </xf>
    <xf numFmtId="1" fontId="7" fillId="0" borderId="17" xfId="0" applyNumberFormat="1" applyFont="1" applyBorder="1" applyAlignment="1" applyProtection="1">
      <alignment horizontal="center" vertical="center"/>
      <protection hidden="1"/>
    </xf>
    <xf numFmtId="0" fontId="7" fillId="2" borderId="23" xfId="0" applyFont="1" applyFill="1" applyBorder="1" applyAlignment="1" applyProtection="1">
      <alignment vertical="center"/>
      <protection hidden="1"/>
    </xf>
    <xf numFmtId="3" fontId="7" fillId="0" borderId="18" xfId="0" applyNumberFormat="1" applyFont="1" applyBorder="1" applyAlignment="1" applyProtection="1">
      <alignment horizontal="center" vertical="center"/>
      <protection hidden="1"/>
    </xf>
    <xf numFmtId="3" fontId="7" fillId="0" borderId="22" xfId="0" applyNumberFormat="1" applyFont="1" applyBorder="1" applyAlignment="1" applyProtection="1">
      <alignment horizontal="center" vertical="center"/>
      <protection hidden="1"/>
    </xf>
    <xf numFmtId="3" fontId="7" fillId="0" borderId="17" xfId="0" applyNumberFormat="1" applyFont="1" applyBorder="1" applyAlignment="1" applyProtection="1">
      <alignment horizontal="center" vertical="center"/>
      <protection hidden="1"/>
    </xf>
    <xf numFmtId="0" fontId="7" fillId="2" borderId="31" xfId="0" applyFont="1" applyFill="1" applyBorder="1" applyAlignment="1" applyProtection="1">
      <alignment horizontal="center" vertical="center"/>
      <protection hidden="1"/>
    </xf>
    <xf numFmtId="0" fontId="7" fillId="2" borderId="38" xfId="0" applyFont="1" applyFill="1" applyBorder="1" applyAlignment="1" applyProtection="1">
      <alignment horizontal="center" vertical="center"/>
      <protection hidden="1"/>
    </xf>
    <xf numFmtId="0" fontId="7" fillId="0" borderId="38" xfId="0" applyFont="1" applyBorder="1" applyAlignment="1" applyProtection="1">
      <alignment horizontal="center" vertical="center"/>
      <protection hidden="1"/>
    </xf>
    <xf numFmtId="1" fontId="62" fillId="3" borderId="31" xfId="0" applyNumberFormat="1" applyFont="1" applyFill="1" applyBorder="1" applyAlignment="1" applyProtection="1">
      <alignment horizontal="center" vertical="center"/>
      <protection hidden="1"/>
    </xf>
    <xf numFmtId="1" fontId="62" fillId="3" borderId="38" xfId="0" applyNumberFormat="1" applyFont="1" applyFill="1" applyBorder="1" applyAlignment="1" applyProtection="1">
      <alignment horizontal="center" vertical="center"/>
      <protection hidden="1"/>
    </xf>
    <xf numFmtId="0" fontId="7" fillId="0" borderId="9" xfId="0" applyFont="1" applyBorder="1" applyAlignment="1" applyProtection="1">
      <alignment horizontal="left" vertical="center"/>
      <protection hidden="1"/>
    </xf>
    <xf numFmtId="0" fontId="7" fillId="0" borderId="10" xfId="0" applyFont="1" applyBorder="1" applyAlignment="1" applyProtection="1">
      <alignment horizontal="left" vertical="center"/>
      <protection hidden="1"/>
    </xf>
    <xf numFmtId="0" fontId="7" fillId="0" borderId="24" xfId="0" applyFont="1" applyBorder="1" applyAlignment="1" applyProtection="1">
      <alignment horizontal="center" vertical="center"/>
      <protection hidden="1"/>
    </xf>
    <xf numFmtId="0" fontId="7" fillId="0" borderId="40" xfId="0" applyFont="1" applyBorder="1" applyAlignment="1" applyProtection="1">
      <alignment horizontal="center" vertical="center"/>
      <protection hidden="1"/>
    </xf>
    <xf numFmtId="0" fontId="7" fillId="0" borderId="23" xfId="0" applyFont="1" applyBorder="1" applyAlignment="1" applyProtection="1">
      <alignment horizontal="center" vertical="center"/>
      <protection hidden="1"/>
    </xf>
    <xf numFmtId="0" fontId="50" fillId="0" borderId="0" xfId="0" applyFont="1" applyAlignment="1" applyProtection="1">
      <alignment horizontal="left" vertical="center"/>
      <protection hidden="1"/>
    </xf>
    <xf numFmtId="1" fontId="50" fillId="0" borderId="24" xfId="0" applyNumberFormat="1" applyFont="1" applyBorder="1" applyAlignment="1" applyProtection="1">
      <alignment horizontal="center" vertical="center"/>
      <protection hidden="1"/>
    </xf>
    <xf numFmtId="1" fontId="50" fillId="0" borderId="40" xfId="0" applyNumberFormat="1" applyFont="1" applyBorder="1" applyAlignment="1" applyProtection="1">
      <alignment horizontal="center" vertical="center"/>
      <protection hidden="1"/>
    </xf>
    <xf numFmtId="1" fontId="50" fillId="0" borderId="23" xfId="0" applyNumberFormat="1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166" fontId="7" fillId="0" borderId="24" xfId="0" applyNumberFormat="1" applyFont="1" applyBorder="1" applyAlignment="1" applyProtection="1">
      <alignment horizontal="center" vertical="center"/>
      <protection hidden="1"/>
    </xf>
    <xf numFmtId="166" fontId="7" fillId="0" borderId="40" xfId="0" applyNumberFormat="1" applyFont="1" applyBorder="1" applyAlignment="1" applyProtection="1">
      <alignment horizontal="center" vertical="center"/>
      <protection hidden="1"/>
    </xf>
    <xf numFmtId="166" fontId="7" fillId="0" borderId="23" xfId="0" applyNumberFormat="1" applyFont="1" applyBorder="1" applyAlignment="1" applyProtection="1">
      <alignment horizontal="center" vertical="center"/>
      <protection hidden="1"/>
    </xf>
    <xf numFmtId="165" fontId="7" fillId="0" borderId="40" xfId="0" applyNumberFormat="1" applyFont="1" applyBorder="1" applyAlignment="1" applyProtection="1">
      <alignment horizontal="center" vertical="center"/>
      <protection hidden="1"/>
    </xf>
    <xf numFmtId="165" fontId="7" fillId="0" borderId="23" xfId="0" applyNumberFormat="1" applyFont="1" applyBorder="1" applyAlignment="1" applyProtection="1">
      <alignment horizontal="center" vertical="center"/>
      <protection hidden="1"/>
    </xf>
    <xf numFmtId="0" fontId="7" fillId="5" borderId="40" xfId="0" applyFont="1" applyFill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left" vertical="center"/>
      <protection hidden="1"/>
    </xf>
    <xf numFmtId="0" fontId="7" fillId="9" borderId="18" xfId="0" applyFont="1" applyFill="1" applyBorder="1" applyAlignment="1" applyProtection="1">
      <alignment horizontal="left" vertical="center"/>
      <protection hidden="1"/>
    </xf>
    <xf numFmtId="0" fontId="0" fillId="9" borderId="17" xfId="0" applyFill="1" applyBorder="1" applyAlignment="1" applyProtection="1">
      <alignment horizontal="left" vertical="center"/>
      <protection hidden="1"/>
    </xf>
    <xf numFmtId="166" fontId="7" fillId="9" borderId="18" xfId="0" applyNumberFormat="1" applyFont="1" applyFill="1" applyBorder="1" applyAlignment="1" applyProtection="1">
      <alignment horizontal="center" vertical="center"/>
      <protection hidden="1"/>
    </xf>
    <xf numFmtId="166" fontId="7" fillId="9" borderId="22" xfId="0" applyNumberFormat="1" applyFont="1" applyFill="1" applyBorder="1" applyAlignment="1" applyProtection="1">
      <alignment horizontal="center" vertical="center"/>
      <protection hidden="1"/>
    </xf>
    <xf numFmtId="166" fontId="7" fillId="9" borderId="17" xfId="0" applyNumberFormat="1" applyFont="1" applyFill="1" applyBorder="1" applyAlignment="1" applyProtection="1">
      <alignment horizontal="center" vertical="center"/>
      <protection hidden="1"/>
    </xf>
    <xf numFmtId="0" fontId="61" fillId="2" borderId="0" xfId="0" applyFont="1" applyFill="1" applyAlignment="1" applyProtection="1">
      <alignment horizontal="justify" vertical="center" wrapText="1"/>
      <protection hidden="1"/>
    </xf>
    <xf numFmtId="0" fontId="57" fillId="0" borderId="0" xfId="0" applyFont="1" applyProtection="1">
      <protection hidden="1"/>
    </xf>
    <xf numFmtId="0" fontId="7" fillId="2" borderId="0" xfId="0" applyFont="1" applyFill="1" applyAlignment="1" applyProtection="1">
      <alignment horizontal="center" vertical="center"/>
      <protection hidden="1"/>
    </xf>
    <xf numFmtId="0" fontId="7" fillId="6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66" fillId="0" borderId="0" xfId="0" applyFont="1" applyAlignment="1" applyProtection="1">
      <alignment vertical="center"/>
      <protection hidden="1"/>
    </xf>
    <xf numFmtId="0" fontId="42" fillId="0" borderId="0" xfId="0" applyFont="1" applyAlignment="1" applyProtection="1">
      <alignment vertical="center" wrapText="1"/>
      <protection hidden="1"/>
    </xf>
    <xf numFmtId="0" fontId="23" fillId="0" borderId="0" xfId="0" applyFont="1" applyAlignment="1" applyProtection="1">
      <alignment vertical="center"/>
      <protection hidden="1"/>
    </xf>
    <xf numFmtId="0" fontId="24" fillId="0" borderId="0" xfId="0" applyFont="1" applyAlignment="1" applyProtection="1">
      <alignment vertical="center"/>
      <protection hidden="1"/>
    </xf>
    <xf numFmtId="0" fontId="14" fillId="0" borderId="0" xfId="0" applyFont="1" applyAlignment="1" applyProtection="1">
      <alignment horizontal="left" wrapText="1"/>
      <protection hidden="1"/>
    </xf>
    <xf numFmtId="0" fontId="24" fillId="0" borderId="0" xfId="0" applyFont="1" applyAlignment="1" applyProtection="1">
      <alignment horizontal="center"/>
      <protection hidden="1"/>
    </xf>
    <xf numFmtId="0" fontId="41" fillId="0" borderId="0" xfId="0" applyFont="1" applyAlignment="1" applyProtection="1">
      <alignment vertical="center" wrapText="1"/>
      <protection hidden="1"/>
    </xf>
    <xf numFmtId="0" fontId="51" fillId="0" borderId="0" xfId="0" applyFont="1" applyAlignment="1" applyProtection="1">
      <alignment wrapText="1"/>
      <protection hidden="1"/>
    </xf>
    <xf numFmtId="0" fontId="26" fillId="0" borderId="0" xfId="0" applyFont="1" applyAlignment="1" applyProtection="1">
      <alignment horizontal="center" vertical="center"/>
      <protection hidden="1"/>
    </xf>
    <xf numFmtId="0" fontId="30" fillId="0" borderId="0" xfId="0" applyFont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horizontal="right"/>
      <protection hidden="1"/>
    </xf>
    <xf numFmtId="0" fontId="25" fillId="0" borderId="0" xfId="0" applyFont="1" applyAlignment="1" applyProtection="1">
      <alignment horizontal="left" vertical="center" wrapText="1"/>
      <protection hidden="1"/>
    </xf>
    <xf numFmtId="0" fontId="20" fillId="0" borderId="0" xfId="0" applyFont="1" applyProtection="1">
      <protection hidden="1"/>
    </xf>
    <xf numFmtId="0" fontId="43" fillId="0" borderId="0" xfId="0" applyFont="1" applyProtection="1">
      <protection hidden="1"/>
    </xf>
    <xf numFmtId="0" fontId="25" fillId="0" borderId="0" xfId="0" applyFont="1" applyAlignment="1" applyProtection="1">
      <alignment horizontal="justify" vertical="top" wrapText="1"/>
      <protection hidden="1"/>
    </xf>
    <xf numFmtId="0" fontId="33" fillId="0" borderId="12" xfId="0" applyFont="1" applyBorder="1" applyAlignment="1" applyProtection="1">
      <alignment horizontal="right" vertical="center"/>
      <protection hidden="1"/>
    </xf>
    <xf numFmtId="0" fontId="33" fillId="0" borderId="28" xfId="0" applyFont="1" applyBorder="1" applyAlignment="1" applyProtection="1">
      <alignment horizontal="right" vertical="center"/>
      <protection hidden="1"/>
    </xf>
    <xf numFmtId="0" fontId="48" fillId="0" borderId="28" xfId="0" applyFont="1" applyBorder="1" applyAlignment="1" applyProtection="1">
      <alignment horizontal="right" vertical="center"/>
      <protection hidden="1"/>
    </xf>
    <xf numFmtId="0" fontId="7" fillId="0" borderId="0" xfId="0" applyFont="1" applyAlignment="1" applyProtection="1">
      <alignment horizontal="left" vertical="center" wrapText="1"/>
      <protection hidden="1"/>
    </xf>
    <xf numFmtId="0" fontId="26" fillId="0" borderId="0" xfId="0" applyFont="1" applyAlignment="1" applyProtection="1">
      <alignment horizontal="right" vertical="center"/>
      <protection hidden="1"/>
    </xf>
    <xf numFmtId="0" fontId="32" fillId="0" borderId="0" xfId="0" applyFont="1" applyAlignment="1" applyProtection="1">
      <alignment vertical="center"/>
      <protection hidden="1"/>
    </xf>
    <xf numFmtId="165" fontId="7" fillId="0" borderId="31" xfId="0" applyNumberFormat="1" applyFont="1" applyBorder="1" applyAlignment="1" applyProtection="1">
      <alignment horizontal="center" vertical="center"/>
      <protection locked="0"/>
    </xf>
    <xf numFmtId="165" fontId="7" fillId="0" borderId="38" xfId="0" applyNumberFormat="1" applyFont="1" applyBorder="1" applyAlignment="1" applyProtection="1">
      <alignment horizontal="center" vertical="center"/>
      <protection locked="0"/>
    </xf>
    <xf numFmtId="165" fontId="62" fillId="0" borderId="38" xfId="0" applyNumberFormat="1" applyFont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left" vertical="center" indent="2"/>
      <protection hidden="1"/>
    </xf>
    <xf numFmtId="0" fontId="80" fillId="0" borderId="0" xfId="0" applyFont="1" applyAlignment="1" applyProtection="1">
      <alignment horizontal="left" vertical="center"/>
      <protection hidden="1"/>
    </xf>
    <xf numFmtId="0" fontId="11" fillId="0" borderId="0" xfId="5" applyAlignment="1">
      <alignment vertical="center"/>
    </xf>
    <xf numFmtId="0" fontId="81" fillId="0" borderId="0" xfId="5" applyFont="1" applyAlignment="1">
      <alignment vertical="center"/>
    </xf>
    <xf numFmtId="0" fontId="82" fillId="0" borderId="0" xfId="5" applyFont="1" applyAlignment="1">
      <alignment vertical="center" wrapText="1"/>
    </xf>
    <xf numFmtId="0" fontId="81" fillId="0" borderId="10" xfId="5" applyFont="1" applyBorder="1" applyAlignment="1">
      <alignment horizontal="center" vertical="center"/>
    </xf>
    <xf numFmtId="0" fontId="81" fillId="0" borderId="20" xfId="5" applyFont="1" applyBorder="1" applyAlignment="1">
      <alignment horizontal="center" vertical="center"/>
    </xf>
    <xf numFmtId="0" fontId="83" fillId="0" borderId="9" xfId="5" applyFont="1" applyBorder="1" applyAlignment="1">
      <alignment horizontal="center" vertical="center"/>
    </xf>
    <xf numFmtId="167" fontId="84" fillId="17" borderId="18" xfId="5" applyNumberFormat="1" applyFont="1" applyFill="1" applyBorder="1" applyAlignment="1">
      <alignment horizontal="right" vertical="center"/>
    </xf>
    <xf numFmtId="167" fontId="85" fillId="17" borderId="17" xfId="5" applyNumberFormat="1" applyFont="1" applyFill="1" applyBorder="1" applyAlignment="1">
      <alignment horizontal="right" vertical="center"/>
    </xf>
    <xf numFmtId="167" fontId="84" fillId="17" borderId="22" xfId="5" applyNumberFormat="1" applyFont="1" applyFill="1" applyBorder="1" applyAlignment="1">
      <alignment horizontal="right" vertical="center"/>
    </xf>
    <xf numFmtId="166" fontId="86" fillId="18" borderId="18" xfId="9" applyNumberFormat="1" applyFont="1" applyFill="1" applyBorder="1" applyAlignment="1">
      <alignment horizontal="right" vertical="center"/>
    </xf>
    <xf numFmtId="166" fontId="86" fillId="18" borderId="22" xfId="9" applyNumberFormat="1" applyFont="1" applyFill="1" applyBorder="1" applyAlignment="1">
      <alignment horizontal="right" vertical="center"/>
    </xf>
    <xf numFmtId="166" fontId="75" fillId="18" borderId="17" xfId="9" applyNumberFormat="1" applyFont="1" applyFill="1" applyBorder="1" applyAlignment="1">
      <alignment horizontal="right" vertical="center"/>
    </xf>
    <xf numFmtId="0" fontId="87" fillId="9" borderId="25" xfId="5" applyFont="1" applyFill="1" applyBorder="1" applyAlignment="1">
      <alignment vertical="center"/>
    </xf>
    <xf numFmtId="0" fontId="12" fillId="9" borderId="5" xfId="5" applyFont="1" applyFill="1" applyBorder="1" applyAlignment="1">
      <alignment vertical="center"/>
    </xf>
    <xf numFmtId="166" fontId="12" fillId="9" borderId="5" xfId="7" applyNumberFormat="1" applyFont="1" applyFill="1" applyBorder="1" applyAlignment="1">
      <alignment vertical="center"/>
    </xf>
    <xf numFmtId="0" fontId="11" fillId="9" borderId="35" xfId="5" applyFill="1" applyBorder="1"/>
    <xf numFmtId="0" fontId="11" fillId="9" borderId="24" xfId="5" applyFill="1" applyBorder="1" applyAlignment="1">
      <alignment vertical="center"/>
    </xf>
    <xf numFmtId="0" fontId="11" fillId="9" borderId="0" xfId="5" applyFill="1" applyAlignment="1">
      <alignment vertical="center"/>
    </xf>
    <xf numFmtId="0" fontId="11" fillId="9" borderId="23" xfId="5" applyFill="1" applyBorder="1"/>
    <xf numFmtId="0" fontId="12" fillId="9" borderId="24" xfId="5" applyFont="1" applyFill="1" applyBorder="1" applyAlignment="1">
      <alignment vertical="center"/>
    </xf>
    <xf numFmtId="0" fontId="12" fillId="9" borderId="0" xfId="5" applyFont="1" applyFill="1" applyAlignment="1">
      <alignment vertical="center"/>
    </xf>
    <xf numFmtId="0" fontId="12" fillId="9" borderId="0" xfId="5" applyFont="1" applyFill="1" applyAlignment="1">
      <alignment horizontal="right" vertical="center"/>
    </xf>
    <xf numFmtId="0" fontId="12" fillId="9" borderId="23" xfId="5" applyFont="1" applyFill="1" applyBorder="1"/>
    <xf numFmtId="0" fontId="88" fillId="0" borderId="0" xfId="5" applyFont="1"/>
    <xf numFmtId="0" fontId="89" fillId="9" borderId="24" xfId="5" applyFont="1" applyFill="1" applyBorder="1" applyAlignment="1">
      <alignment vertical="center"/>
    </xf>
    <xf numFmtId="3" fontId="91" fillId="9" borderId="0" xfId="5" applyNumberFormat="1" applyFont="1" applyFill="1" applyAlignment="1">
      <alignment vertical="center"/>
    </xf>
    <xf numFmtId="1" fontId="11" fillId="0" borderId="0" xfId="5" applyNumberFormat="1"/>
    <xf numFmtId="0" fontId="91" fillId="9" borderId="0" xfId="5" applyFont="1" applyFill="1" applyAlignment="1">
      <alignment vertical="center"/>
    </xf>
    <xf numFmtId="0" fontId="87" fillId="9" borderId="10" xfId="5" applyFont="1" applyFill="1" applyBorder="1" applyAlignment="1">
      <alignment vertical="center"/>
    </xf>
    <xf numFmtId="0" fontId="11" fillId="9" borderId="8" xfId="5" applyFill="1" applyBorder="1" applyAlignment="1">
      <alignment vertical="center"/>
    </xf>
    <xf numFmtId="0" fontId="12" fillId="9" borderId="8" xfId="5" applyFont="1" applyFill="1" applyBorder="1" applyAlignment="1">
      <alignment vertical="center"/>
    </xf>
    <xf numFmtId="166" fontId="91" fillId="9" borderId="8" xfId="7" applyNumberFormat="1" applyFont="1" applyFill="1" applyBorder="1" applyAlignment="1">
      <alignment vertical="center"/>
    </xf>
    <xf numFmtId="0" fontId="11" fillId="9" borderId="9" xfId="5" applyFill="1" applyBorder="1"/>
    <xf numFmtId="1" fontId="81" fillId="0" borderId="18" xfId="8" applyNumberFormat="1" applyFont="1" applyBorder="1" applyAlignment="1">
      <alignment horizontal="right" vertical="center"/>
    </xf>
    <xf numFmtId="1" fontId="81" fillId="0" borderId="22" xfId="8" applyNumberFormat="1" applyFont="1" applyBorder="1" applyAlignment="1">
      <alignment horizontal="right" vertical="center"/>
    </xf>
    <xf numFmtId="1" fontId="83" fillId="0" borderId="17" xfId="8" applyNumberFormat="1" applyFont="1" applyBorder="1" applyAlignment="1">
      <alignment horizontal="right" vertical="center"/>
    </xf>
    <xf numFmtId="0" fontId="18" fillId="0" borderId="0" xfId="0" quotePrefix="1" applyFont="1" applyProtection="1">
      <protection hidden="1"/>
    </xf>
    <xf numFmtId="0" fontId="7" fillId="0" borderId="0" xfId="0" applyFont="1" applyAlignment="1" applyProtection="1">
      <alignment vertical="center" wrapText="1"/>
      <protection hidden="1"/>
    </xf>
    <xf numFmtId="0" fontId="7" fillId="0" borderId="0" xfId="0" applyFont="1" applyAlignment="1" applyProtection="1">
      <alignment horizontal="right" vertical="center"/>
      <protection hidden="1"/>
    </xf>
    <xf numFmtId="0" fontId="42" fillId="0" borderId="0" xfId="0" applyFont="1" applyAlignment="1" applyProtection="1">
      <alignment horizontal="right" wrapText="1"/>
      <protection hidden="1"/>
    </xf>
    <xf numFmtId="0" fontId="76" fillId="0" borderId="0" xfId="0" applyFont="1" applyAlignment="1" applyProtection="1">
      <alignment vertical="center" wrapText="1"/>
      <protection hidden="1"/>
    </xf>
    <xf numFmtId="0" fontId="23" fillId="0" borderId="0" xfId="0" applyFont="1" applyAlignment="1" applyProtection="1">
      <alignment horizontal="center"/>
      <protection hidden="1"/>
    </xf>
    <xf numFmtId="0" fontId="5" fillId="0" borderId="0" xfId="0" applyFont="1" applyAlignment="1" applyProtection="1">
      <alignment vertical="center" wrapText="1"/>
      <protection hidden="1"/>
    </xf>
    <xf numFmtId="0" fontId="62" fillId="0" borderId="0" xfId="0" applyFont="1" applyAlignment="1" applyProtection="1">
      <alignment vertical="center"/>
      <protection hidden="1"/>
    </xf>
    <xf numFmtId="0" fontId="31" fillId="0" borderId="0" xfId="0" applyFont="1" applyAlignment="1" applyProtection="1">
      <alignment vertical="center"/>
      <protection hidden="1"/>
    </xf>
    <xf numFmtId="0" fontId="31" fillId="0" borderId="0" xfId="0" applyFont="1" applyProtection="1">
      <protection hidden="1"/>
    </xf>
    <xf numFmtId="0" fontId="33" fillId="0" borderId="0" xfId="0" applyFont="1" applyAlignment="1" applyProtection="1">
      <alignment horizontal="center" wrapText="1"/>
      <protection hidden="1"/>
    </xf>
    <xf numFmtId="0" fontId="5" fillId="0" borderId="0" xfId="0" applyFont="1" applyAlignment="1" applyProtection="1">
      <alignment horizontal="center" wrapText="1"/>
      <protection hidden="1"/>
    </xf>
    <xf numFmtId="0" fontId="33" fillId="0" borderId="0" xfId="0" applyFont="1" applyAlignment="1" applyProtection="1">
      <alignment vertical="center" wrapText="1"/>
      <protection hidden="1"/>
    </xf>
    <xf numFmtId="0" fontId="33" fillId="0" borderId="0" xfId="0" applyFont="1" applyAlignment="1" applyProtection="1">
      <alignment wrapText="1"/>
      <protection hidden="1"/>
    </xf>
    <xf numFmtId="0" fontId="93" fillId="2" borderId="0" xfId="0" applyFont="1" applyFill="1" applyAlignment="1" applyProtection="1">
      <alignment vertical="center"/>
      <protection hidden="1"/>
    </xf>
    <xf numFmtId="0" fontId="98" fillId="0" borderId="0" xfId="0" applyFont="1" applyAlignment="1" applyProtection="1">
      <alignment horizontal="left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40" fillId="0" borderId="0" xfId="0" applyFont="1" applyProtection="1">
      <protection hidden="1"/>
    </xf>
    <xf numFmtId="0" fontId="74" fillId="0" borderId="0" xfId="0" applyFont="1" applyAlignment="1" applyProtection="1">
      <alignment vertical="center"/>
      <protection hidden="1"/>
    </xf>
    <xf numFmtId="0" fontId="42" fillId="0" borderId="0" xfId="0" applyFont="1" applyAlignment="1" applyProtection="1">
      <alignment horizontal="left" wrapText="1"/>
      <protection hidden="1"/>
    </xf>
    <xf numFmtId="0" fontId="79" fillId="0" borderId="0" xfId="0" quotePrefix="1" applyFont="1" applyAlignment="1" applyProtection="1">
      <alignment horizontal="left" indent="1"/>
      <protection hidden="1"/>
    </xf>
    <xf numFmtId="0" fontId="47" fillId="2" borderId="0" xfId="0" applyFont="1" applyFill="1" applyAlignment="1" applyProtection="1">
      <alignment horizontal="left"/>
      <protection hidden="1"/>
    </xf>
    <xf numFmtId="0" fontId="63" fillId="0" borderId="0" xfId="0" applyFont="1" applyAlignment="1" applyProtection="1">
      <alignment horizontal="left"/>
      <protection hidden="1"/>
    </xf>
    <xf numFmtId="0" fontId="7" fillId="2" borderId="0" xfId="0" applyFont="1" applyFill="1" applyProtection="1">
      <protection hidden="1"/>
    </xf>
    <xf numFmtId="0" fontId="7" fillId="5" borderId="0" xfId="0" applyFont="1" applyFill="1" applyProtection="1">
      <protection hidden="1"/>
    </xf>
    <xf numFmtId="0" fontId="18" fillId="0" borderId="44" xfId="0" applyFont="1" applyBorder="1" applyAlignment="1" applyProtection="1">
      <alignment horizontal="center" vertical="center" wrapText="1"/>
      <protection hidden="1"/>
    </xf>
    <xf numFmtId="3" fontId="5" fillId="7" borderId="38" xfId="0" applyNumberFormat="1" applyFont="1" applyFill="1" applyBorder="1" applyAlignment="1" applyProtection="1">
      <alignment horizontal="center" vertical="center"/>
      <protection locked="0"/>
    </xf>
    <xf numFmtId="1" fontId="18" fillId="7" borderId="38" xfId="0" applyNumberFormat="1" applyFont="1" applyFill="1" applyBorder="1" applyAlignment="1" applyProtection="1">
      <alignment horizontal="center" vertical="center"/>
      <protection hidden="1"/>
    </xf>
    <xf numFmtId="0" fontId="100" fillId="0" borderId="0" xfId="0" applyFont="1" applyAlignment="1" applyProtection="1">
      <alignment vertical="center"/>
      <protection hidden="1"/>
    </xf>
    <xf numFmtId="1" fontId="5" fillId="0" borderId="4" xfId="0" quotePrefix="1" applyNumberFormat="1" applyFont="1" applyBorder="1" applyAlignment="1" applyProtection="1">
      <alignment horizontal="center" vertical="center"/>
      <protection hidden="1"/>
    </xf>
    <xf numFmtId="1" fontId="5" fillId="0" borderId="47" xfId="0" quotePrefix="1" applyNumberFormat="1" applyFont="1" applyBorder="1" applyAlignment="1" applyProtection="1">
      <alignment horizontal="center" vertical="center"/>
      <protection hidden="1"/>
    </xf>
    <xf numFmtId="0" fontId="42" fillId="0" borderId="0" xfId="0" applyFont="1" applyAlignment="1" applyProtection="1">
      <alignment wrapText="1"/>
      <protection hidden="1"/>
    </xf>
    <xf numFmtId="0" fontId="62" fillId="0" borderId="0" xfId="0" applyFont="1" applyProtection="1">
      <protection hidden="1"/>
    </xf>
    <xf numFmtId="0" fontId="42" fillId="0" borderId="4" xfId="0" applyFont="1" applyBorder="1" applyAlignment="1" applyProtection="1">
      <alignment horizontal="left" wrapText="1"/>
      <protection hidden="1"/>
    </xf>
    <xf numFmtId="0" fontId="101" fillId="0" borderId="0" xfId="0" applyFont="1" applyAlignment="1" applyProtection="1">
      <alignment horizontal="left"/>
      <protection hidden="1"/>
    </xf>
    <xf numFmtId="0" fontId="7" fillId="0" borderId="0" xfId="0" applyFont="1" applyAlignment="1" applyProtection="1">
      <alignment horizontal="left" wrapText="1"/>
      <protection hidden="1"/>
    </xf>
    <xf numFmtId="0" fontId="66" fillId="0" borderId="4" xfId="0" applyFont="1" applyBorder="1" applyAlignment="1" applyProtection="1">
      <alignment vertical="center"/>
      <protection hidden="1"/>
    </xf>
    <xf numFmtId="0" fontId="7" fillId="0" borderId="0" xfId="0" applyFont="1" applyAlignment="1" applyProtection="1">
      <alignment horizontal="right" vertical="center" indent="2"/>
      <protection hidden="1"/>
    </xf>
    <xf numFmtId="0" fontId="62" fillId="0" borderId="0" xfId="0" applyFont="1" applyAlignment="1" applyProtection="1">
      <alignment horizontal="right" vertical="center" indent="2"/>
      <protection hidden="1"/>
    </xf>
    <xf numFmtId="165" fontId="7" fillId="0" borderId="18" xfId="0" applyNumberFormat="1" applyFont="1" applyBorder="1" applyAlignment="1" applyProtection="1">
      <alignment horizontal="center" vertical="center"/>
      <protection hidden="1"/>
    </xf>
    <xf numFmtId="165" fontId="7" fillId="0" borderId="26" xfId="0" applyNumberFormat="1" applyFont="1" applyBorder="1" applyAlignment="1" applyProtection="1">
      <alignment horizontal="center" vertical="center"/>
      <protection hidden="1"/>
    </xf>
    <xf numFmtId="0" fontId="11" fillId="0" borderId="24" xfId="0" applyFont="1" applyBorder="1" applyAlignment="1" applyProtection="1">
      <alignment horizontal="center" vertical="center"/>
      <protection hidden="1"/>
    </xf>
    <xf numFmtId="165" fontId="7" fillId="0" borderId="0" xfId="0" applyNumberFormat="1" applyFont="1" applyAlignment="1" applyProtection="1">
      <alignment horizontal="left" vertical="center"/>
      <protection hidden="1"/>
    </xf>
    <xf numFmtId="165" fontId="7" fillId="0" borderId="24" xfId="0" applyNumberFormat="1" applyFont="1" applyBorder="1" applyAlignment="1" applyProtection="1">
      <alignment horizontal="center" vertical="center"/>
      <protection hidden="1"/>
    </xf>
    <xf numFmtId="0" fontId="7" fillId="19" borderId="24" xfId="0" applyFont="1" applyFill="1" applyBorder="1" applyAlignment="1" applyProtection="1">
      <alignment horizontal="center" vertical="center"/>
      <protection hidden="1"/>
    </xf>
    <xf numFmtId="0" fontId="7" fillId="19" borderId="40" xfId="0" applyFont="1" applyFill="1" applyBorder="1" applyAlignment="1" applyProtection="1">
      <alignment horizontal="center" vertical="center"/>
      <protection hidden="1"/>
    </xf>
    <xf numFmtId="0" fontId="7" fillId="19" borderId="23" xfId="0" applyFont="1" applyFill="1" applyBorder="1" applyAlignment="1" applyProtection="1">
      <alignment horizontal="center" vertical="center"/>
      <protection hidden="1"/>
    </xf>
    <xf numFmtId="1" fontId="18" fillId="0" borderId="24" xfId="0" applyNumberFormat="1" applyFont="1" applyBorder="1" applyAlignment="1" applyProtection="1">
      <alignment horizontal="center" vertical="center"/>
      <protection hidden="1"/>
    </xf>
    <xf numFmtId="1" fontId="18" fillId="0" borderId="40" xfId="0" applyNumberFormat="1" applyFont="1" applyBorder="1" applyAlignment="1" applyProtection="1">
      <alignment horizontal="center" vertical="center"/>
      <protection hidden="1"/>
    </xf>
    <xf numFmtId="1" fontId="18" fillId="0" borderId="23" xfId="0" applyNumberFormat="1" applyFont="1" applyBorder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horizontal="center" vertical="center" wrapText="1"/>
      <protection hidden="1"/>
    </xf>
    <xf numFmtId="0" fontId="18" fillId="0" borderId="0" xfId="0" applyFont="1" applyAlignment="1" applyProtection="1">
      <alignment horizontal="right" vertical="center" wrapText="1"/>
      <protection hidden="1"/>
    </xf>
    <xf numFmtId="0" fontId="2" fillId="0" borderId="0" xfId="0" applyFont="1" applyAlignment="1" applyProtection="1">
      <alignment vertical="center"/>
      <protection locked="0"/>
    </xf>
    <xf numFmtId="0" fontId="42" fillId="0" borderId="0" xfId="0" applyFont="1" applyAlignment="1" applyProtection="1">
      <alignment vertical="center"/>
      <protection hidden="1"/>
    </xf>
    <xf numFmtId="0" fontId="107" fillId="0" borderId="0" xfId="0" applyFont="1" applyProtection="1">
      <protection hidden="1"/>
    </xf>
    <xf numFmtId="0" fontId="7" fillId="0" borderId="0" xfId="0" applyFont="1" applyAlignment="1" applyProtection="1">
      <alignment horizontal="right" vertical="center" indent="1"/>
      <protection hidden="1"/>
    </xf>
    <xf numFmtId="0" fontId="108" fillId="0" borderId="0" xfId="0" applyFont="1" applyProtection="1">
      <protection hidden="1"/>
    </xf>
    <xf numFmtId="0" fontId="108" fillId="0" borderId="0" xfId="0" applyFont="1" applyAlignment="1" applyProtection="1">
      <alignment vertical="center"/>
      <protection hidden="1"/>
    </xf>
    <xf numFmtId="0" fontId="109" fillId="0" borderId="0" xfId="0" applyFont="1" applyProtection="1">
      <protection hidden="1"/>
    </xf>
    <xf numFmtId="0" fontId="109" fillId="0" borderId="0" xfId="0" applyFont="1" applyAlignment="1" applyProtection="1">
      <alignment vertical="center"/>
      <protection hidden="1"/>
    </xf>
    <xf numFmtId="0" fontId="5" fillId="0" borderId="8" xfId="0" applyFont="1" applyBorder="1" applyAlignment="1" applyProtection="1">
      <alignment horizontal="left" vertical="center"/>
      <protection hidden="1"/>
    </xf>
    <xf numFmtId="0" fontId="5" fillId="0" borderId="9" xfId="0" applyFont="1" applyBorder="1" applyAlignment="1" applyProtection="1">
      <alignment horizontal="left" vertical="center"/>
      <protection hidden="1"/>
    </xf>
    <xf numFmtId="0" fontId="103" fillId="0" borderId="0" xfId="0" applyFont="1" applyAlignment="1" applyProtection="1">
      <alignment vertical="center"/>
      <protection hidden="1"/>
    </xf>
    <xf numFmtId="0" fontId="104" fillId="0" borderId="0" xfId="0" applyFont="1" applyAlignment="1" applyProtection="1">
      <alignment vertical="center"/>
      <protection hidden="1"/>
    </xf>
    <xf numFmtId="0" fontId="105" fillId="0" borderId="0" xfId="0" applyFont="1" applyAlignment="1" applyProtection="1">
      <alignment horizontal="left" vertical="center" indent="1"/>
      <protection hidden="1"/>
    </xf>
    <xf numFmtId="0" fontId="76" fillId="0" borderId="0" xfId="0" applyFont="1" applyAlignment="1" applyProtection="1">
      <alignment vertical="center"/>
      <protection hidden="1"/>
    </xf>
    <xf numFmtId="0" fontId="42" fillId="0" borderId="0" xfId="0" applyFont="1" applyAlignment="1" applyProtection="1">
      <alignment horizontal="left"/>
      <protection hidden="1"/>
    </xf>
    <xf numFmtId="0" fontId="62" fillId="0" borderId="0" xfId="0" applyFont="1" applyAlignment="1" applyProtection="1">
      <alignment wrapText="1"/>
      <protection hidden="1"/>
    </xf>
    <xf numFmtId="0" fontId="106" fillId="0" borderId="0" xfId="0" applyFont="1" applyProtection="1">
      <protection hidden="1"/>
    </xf>
    <xf numFmtId="0" fontId="50" fillId="0" borderId="0" xfId="0" applyFont="1" applyProtection="1">
      <protection hidden="1"/>
    </xf>
    <xf numFmtId="166" fontId="36" fillId="8" borderId="29" xfId="1" applyNumberFormat="1" applyFont="1" applyFill="1" applyBorder="1" applyAlignment="1" applyProtection="1">
      <alignment horizontal="center" vertical="center"/>
      <protection hidden="1"/>
    </xf>
    <xf numFmtId="168" fontId="36" fillId="8" borderId="29" xfId="12" applyNumberFormat="1" applyFont="1" applyFill="1" applyBorder="1" applyAlignment="1" applyProtection="1">
      <alignment horizontal="center" vertical="center"/>
      <protection hidden="1"/>
    </xf>
    <xf numFmtId="0" fontId="23" fillId="0" borderId="0" xfId="0" applyFont="1" applyAlignment="1" applyProtection="1">
      <alignment wrapText="1"/>
      <protection hidden="1"/>
    </xf>
    <xf numFmtId="0" fontId="24" fillId="0" borderId="0" xfId="0" applyFont="1" applyAlignment="1" applyProtection="1">
      <alignment wrapText="1"/>
      <protection hidden="1"/>
    </xf>
    <xf numFmtId="0" fontId="36" fillId="0" borderId="0" xfId="0" applyFont="1" applyAlignment="1" applyProtection="1">
      <alignment horizontal="right"/>
      <protection hidden="1"/>
    </xf>
    <xf numFmtId="0" fontId="2" fillId="2" borderId="0" xfId="0" applyFont="1" applyFill="1" applyProtection="1">
      <protection hidden="1"/>
    </xf>
    <xf numFmtId="49" fontId="5" fillId="0" borderId="0" xfId="0" applyNumberFormat="1" applyFont="1" applyAlignment="1" applyProtection="1">
      <alignment horizontal="left" vertical="center"/>
      <protection hidden="1"/>
    </xf>
    <xf numFmtId="165" fontId="7" fillId="0" borderId="38" xfId="0" applyNumberFormat="1" applyFont="1" applyBorder="1" applyAlignment="1" applyProtection="1">
      <alignment horizontal="center" vertical="center"/>
      <protection hidden="1"/>
    </xf>
    <xf numFmtId="165" fontId="7" fillId="0" borderId="31" xfId="0" applyNumberFormat="1" applyFont="1" applyBorder="1" applyAlignment="1" applyProtection="1">
      <alignment horizontal="center" vertical="center"/>
      <protection hidden="1"/>
    </xf>
    <xf numFmtId="0" fontId="86" fillId="0" borderId="0" xfId="0" applyFont="1" applyAlignment="1" applyProtection="1">
      <alignment vertical="center"/>
      <protection hidden="1"/>
    </xf>
    <xf numFmtId="0" fontId="14" fillId="0" borderId="0" xfId="0" applyFont="1" applyAlignment="1" applyProtection="1">
      <alignment vertical="center" wrapText="1"/>
      <protection hidden="1"/>
    </xf>
    <xf numFmtId="166" fontId="33" fillId="0" borderId="0" xfId="0" applyNumberFormat="1" applyFont="1" applyAlignment="1" applyProtection="1">
      <alignment horizontal="center"/>
      <protection hidden="1"/>
    </xf>
    <xf numFmtId="1" fontId="6" fillId="0" borderId="0" xfId="0" applyNumberFormat="1" applyFont="1" applyAlignment="1" applyProtection="1">
      <alignment horizontal="center" vertical="center"/>
      <protection hidden="1"/>
    </xf>
    <xf numFmtId="0" fontId="33" fillId="0" borderId="0" xfId="0" applyFont="1" applyAlignment="1" applyProtection="1">
      <alignment horizontal="left" wrapText="1"/>
      <protection hidden="1"/>
    </xf>
    <xf numFmtId="1" fontId="6" fillId="6" borderId="0" xfId="0" applyNumberFormat="1" applyFont="1" applyFill="1" applyAlignment="1" applyProtection="1">
      <alignment horizontal="center" vertical="center"/>
      <protection hidden="1"/>
    </xf>
    <xf numFmtId="167" fontId="50" fillId="0" borderId="0" xfId="0" applyNumberFormat="1" applyFont="1" applyAlignment="1" applyProtection="1">
      <alignment horizontal="center" vertical="center"/>
      <protection hidden="1"/>
    </xf>
    <xf numFmtId="0" fontId="50" fillId="0" borderId="0" xfId="0" applyFont="1" applyAlignment="1" applyProtection="1">
      <alignment vertical="center"/>
      <protection hidden="1"/>
    </xf>
    <xf numFmtId="0" fontId="48" fillId="0" borderId="0" xfId="0" applyFont="1" applyAlignment="1" applyProtection="1">
      <alignment horizontal="left" vertical="center" indent="1"/>
      <protection hidden="1"/>
    </xf>
    <xf numFmtId="0" fontId="5" fillId="0" borderId="0" xfId="0" applyFont="1" applyAlignment="1" applyProtection="1">
      <alignment vertical="top" wrapText="1"/>
      <protection hidden="1"/>
    </xf>
    <xf numFmtId="0" fontId="33" fillId="0" borderId="0" xfId="0" applyFont="1" applyAlignment="1" applyProtection="1">
      <alignment horizontal="justify" vertical="top" wrapText="1"/>
      <protection hidden="1"/>
    </xf>
    <xf numFmtId="0" fontId="33" fillId="0" borderId="0" xfId="0" applyFont="1" applyAlignment="1" applyProtection="1">
      <alignment vertical="top" wrapText="1"/>
      <protection hidden="1"/>
    </xf>
    <xf numFmtId="0" fontId="33" fillId="0" borderId="0" xfId="0" applyFont="1" applyAlignment="1" applyProtection="1">
      <alignment horizontal="center" vertical="top" wrapText="1"/>
      <protection hidden="1"/>
    </xf>
    <xf numFmtId="167" fontId="62" fillId="0" borderId="0" xfId="0" applyNumberFormat="1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vertical="top" wrapText="1"/>
      <protection hidden="1"/>
    </xf>
    <xf numFmtId="0" fontId="102" fillId="0" borderId="0" xfId="0" applyFont="1" applyAlignment="1" applyProtection="1">
      <alignment horizontal="left" vertical="center" indent="1"/>
      <protection hidden="1"/>
    </xf>
    <xf numFmtId="0" fontId="2" fillId="2" borderId="0" xfId="0" applyFont="1" applyFill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40" fillId="0" borderId="0" xfId="0" applyFont="1" applyProtection="1">
      <protection locked="0"/>
    </xf>
    <xf numFmtId="0" fontId="51" fillId="0" borderId="0" xfId="0" applyFont="1" applyAlignment="1" applyProtection="1">
      <alignment vertical="center" wrapText="1"/>
      <protection locked="0"/>
    </xf>
    <xf numFmtId="0" fontId="33" fillId="0" borderId="0" xfId="0" applyFont="1" applyAlignment="1" applyProtection="1">
      <alignment horizontal="left" vertical="center" wrapText="1"/>
      <protection locked="0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12" xfId="0" applyFont="1" applyBorder="1" applyAlignment="1" applyProtection="1">
      <alignment horizontal="left" vertical="center"/>
      <protection locked="0"/>
    </xf>
    <xf numFmtId="1" fontId="7" fillId="10" borderId="3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vertical="center"/>
      <protection locked="0"/>
    </xf>
    <xf numFmtId="0" fontId="2" fillId="0" borderId="28" xfId="0" applyFont="1" applyBorder="1" applyAlignment="1" applyProtection="1">
      <alignment vertical="center"/>
      <protection locked="0"/>
    </xf>
    <xf numFmtId="0" fontId="2" fillId="0" borderId="28" xfId="0" applyFont="1" applyBorder="1" applyProtection="1">
      <protection locked="0"/>
    </xf>
    <xf numFmtId="0" fontId="48" fillId="0" borderId="0" xfId="0" applyFont="1" applyAlignment="1" applyProtection="1">
      <alignment vertical="center" wrapText="1"/>
      <protection hidden="1"/>
    </xf>
    <xf numFmtId="0" fontId="14" fillId="0" borderId="0" xfId="0" applyFont="1" applyAlignment="1" applyProtection="1">
      <alignment vertical="top"/>
      <protection hidden="1"/>
    </xf>
    <xf numFmtId="0" fontId="98" fillId="0" borderId="0" xfId="0" applyFont="1" applyAlignment="1" applyProtection="1">
      <alignment vertical="top" wrapText="1"/>
      <protection hidden="1"/>
    </xf>
    <xf numFmtId="0" fontId="48" fillId="0" borderId="0" xfId="0" applyFont="1" applyAlignment="1" applyProtection="1">
      <alignment vertical="top" wrapText="1"/>
      <protection hidden="1"/>
    </xf>
    <xf numFmtId="0" fontId="48" fillId="0" borderId="0" xfId="0" applyFont="1" applyAlignment="1" applyProtection="1">
      <alignment horizontal="center" vertical="top" wrapText="1"/>
      <protection hidden="1"/>
    </xf>
    <xf numFmtId="0" fontId="114" fillId="0" borderId="0" xfId="0" applyFont="1" applyAlignment="1" applyProtection="1">
      <alignment vertical="center"/>
      <protection hidden="1"/>
    </xf>
    <xf numFmtId="0" fontId="116" fillId="0" borderId="0" xfId="0" applyFont="1" applyAlignment="1" applyProtection="1">
      <alignment vertical="center"/>
      <protection hidden="1"/>
    </xf>
    <xf numFmtId="0" fontId="78" fillId="0" borderId="0" xfId="0" applyFont="1" applyAlignment="1" applyProtection="1">
      <alignment vertical="center" wrapText="1"/>
      <protection hidden="1"/>
    </xf>
    <xf numFmtId="165" fontId="11" fillId="13" borderId="31" xfId="0" applyNumberFormat="1" applyFont="1" applyFill="1" applyBorder="1" applyAlignment="1" applyProtection="1">
      <alignment horizontal="center" vertical="center"/>
      <protection locked="0"/>
    </xf>
    <xf numFmtId="165" fontId="62" fillId="0" borderId="31" xfId="0" applyNumberFormat="1" applyFont="1" applyBorder="1" applyAlignment="1" applyProtection="1">
      <alignment horizontal="center" vertical="center"/>
      <protection locked="0"/>
    </xf>
    <xf numFmtId="165" fontId="11" fillId="13" borderId="31" xfId="0" applyNumberFormat="1" applyFont="1" applyFill="1" applyBorder="1" applyAlignment="1" applyProtection="1">
      <alignment horizontal="center" vertical="center"/>
      <protection hidden="1"/>
    </xf>
    <xf numFmtId="165" fontId="11" fillId="13" borderId="38" xfId="0" applyNumberFormat="1" applyFont="1" applyFill="1" applyBorder="1" applyAlignment="1" applyProtection="1">
      <alignment horizontal="center" vertical="center"/>
      <protection hidden="1"/>
    </xf>
    <xf numFmtId="1" fontId="5" fillId="10" borderId="2" xfId="0" applyNumberFormat="1" applyFont="1" applyFill="1" applyBorder="1" applyAlignment="1" applyProtection="1">
      <alignment horizontal="center" vertical="center"/>
      <protection locked="0"/>
    </xf>
    <xf numFmtId="1" fontId="5" fillId="10" borderId="30" xfId="0" quotePrefix="1" applyNumberFormat="1" applyFont="1" applyFill="1" applyBorder="1" applyAlignment="1" applyProtection="1">
      <alignment horizontal="center" vertical="center"/>
      <protection locked="0"/>
    </xf>
    <xf numFmtId="0" fontId="44" fillId="20" borderId="30" xfId="0" applyFont="1" applyFill="1" applyBorder="1" applyAlignment="1" applyProtection="1">
      <alignment horizontal="center" vertical="center"/>
      <protection hidden="1"/>
    </xf>
    <xf numFmtId="0" fontId="7" fillId="10" borderId="30" xfId="0" applyFont="1" applyFill="1" applyBorder="1" applyAlignment="1" applyProtection="1">
      <alignment horizontal="center" vertical="center" wrapText="1"/>
      <protection locked="0"/>
    </xf>
    <xf numFmtId="0" fontId="7" fillId="10" borderId="30" xfId="0" applyFont="1" applyFill="1" applyBorder="1" applyAlignment="1" applyProtection="1">
      <alignment horizontal="center" vertical="center"/>
      <protection locked="0"/>
    </xf>
    <xf numFmtId="9" fontId="7" fillId="10" borderId="30" xfId="1" applyFont="1" applyFill="1" applyBorder="1" applyAlignment="1" applyProtection="1">
      <alignment horizontal="center" vertical="center" wrapText="1"/>
      <protection locked="0"/>
    </xf>
    <xf numFmtId="3" fontId="7" fillId="10" borderId="2" xfId="1" applyNumberFormat="1" applyFont="1" applyFill="1" applyBorder="1" applyAlignment="1" applyProtection="1">
      <alignment horizontal="center" vertical="center" wrapText="1"/>
      <protection locked="0"/>
    </xf>
    <xf numFmtId="165" fontId="5" fillId="0" borderId="31" xfId="0" applyNumberFormat="1" applyFont="1" applyBorder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left" vertical="center" wrapText="1"/>
      <protection hidden="1"/>
    </xf>
    <xf numFmtId="0" fontId="5" fillId="0" borderId="12" xfId="0" applyFont="1" applyBorder="1" applyAlignment="1" applyProtection="1">
      <alignment horizontal="left" vertical="center" wrapText="1"/>
      <protection hidden="1"/>
    </xf>
    <xf numFmtId="0" fontId="7" fillId="0" borderId="12" xfId="0" applyFont="1" applyBorder="1" applyAlignment="1" applyProtection="1">
      <alignment horizontal="left" vertical="center" wrapText="1"/>
      <protection hidden="1"/>
    </xf>
    <xf numFmtId="0" fontId="42" fillId="0" borderId="0" xfId="0" applyFont="1" applyAlignment="1" applyProtection="1">
      <alignment horizontal="left" vertical="center" wrapText="1"/>
      <protection hidden="1"/>
    </xf>
    <xf numFmtId="0" fontId="7" fillId="0" borderId="6" xfId="0" applyFont="1" applyBorder="1" applyAlignment="1" applyProtection="1">
      <alignment horizontal="center" vertical="center"/>
      <protection hidden="1"/>
    </xf>
    <xf numFmtId="0" fontId="7" fillId="0" borderId="27" xfId="0" applyFont="1" applyBorder="1" applyAlignment="1" applyProtection="1">
      <alignment horizontal="center" vertical="center"/>
      <protection hidden="1"/>
    </xf>
    <xf numFmtId="0" fontId="62" fillId="10" borderId="0" xfId="0" applyFont="1" applyFill="1" applyAlignment="1" applyProtection="1">
      <alignment horizontal="left" vertical="center" wrapText="1"/>
      <protection hidden="1"/>
    </xf>
    <xf numFmtId="0" fontId="7" fillId="2" borderId="26" xfId="0" applyFont="1" applyFill="1" applyBorder="1" applyAlignment="1" applyProtection="1">
      <alignment horizontal="center" vertical="center"/>
      <protection hidden="1"/>
    </xf>
    <xf numFmtId="0" fontId="44" fillId="10" borderId="8" xfId="0" applyFont="1" applyFill="1" applyBorder="1" applyAlignment="1" applyProtection="1">
      <alignment horizontal="left" vertical="center"/>
      <protection locked="0"/>
    </xf>
    <xf numFmtId="0" fontId="44" fillId="10" borderId="37" xfId="0" applyFont="1" applyFill="1" applyBorder="1" applyAlignment="1" applyProtection="1">
      <alignment horizontal="left" vertical="center"/>
      <protection locked="0"/>
    </xf>
    <xf numFmtId="0" fontId="44" fillId="10" borderId="0" xfId="0" applyFont="1" applyFill="1" applyAlignment="1" applyProtection="1">
      <alignment horizontal="right" vertical="center"/>
      <protection hidden="1"/>
    </xf>
    <xf numFmtId="0" fontId="48" fillId="0" borderId="5" xfId="0" applyFont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left" vertical="center"/>
      <protection hidden="1"/>
    </xf>
    <xf numFmtId="0" fontId="7" fillId="0" borderId="8" xfId="0" applyFont="1" applyBorder="1" applyAlignment="1" applyProtection="1">
      <alignment horizontal="left" vertical="center"/>
      <protection hidden="1"/>
    </xf>
    <xf numFmtId="0" fontId="5" fillId="0" borderId="5" xfId="0" applyFont="1" applyBorder="1" applyAlignment="1" applyProtection="1">
      <alignment horizontal="left" vertical="center" wrapText="1"/>
      <protection hidden="1"/>
    </xf>
    <xf numFmtId="0" fontId="5" fillId="0" borderId="35" xfId="0" applyFont="1" applyBorder="1" applyAlignment="1" applyProtection="1">
      <alignment horizontal="left" vertical="center" wrapText="1"/>
      <protection hidden="1"/>
    </xf>
    <xf numFmtId="0" fontId="5" fillId="0" borderId="8" xfId="0" applyFont="1" applyBorder="1" applyAlignment="1" applyProtection="1">
      <alignment horizontal="left" vertical="center" wrapText="1"/>
      <protection hidden="1"/>
    </xf>
    <xf numFmtId="0" fontId="5" fillId="0" borderId="9" xfId="0" applyFont="1" applyBorder="1" applyAlignment="1" applyProtection="1">
      <alignment horizontal="left" vertical="center" wrapText="1"/>
      <protection hidden="1"/>
    </xf>
    <xf numFmtId="165" fontId="5" fillId="0" borderId="24" xfId="0" applyNumberFormat="1" applyFont="1" applyBorder="1" applyAlignment="1" applyProtection="1">
      <alignment horizontal="center" vertical="center"/>
      <protection locked="0"/>
    </xf>
    <xf numFmtId="165" fontId="5" fillId="0" borderId="23" xfId="0" applyNumberFormat="1" applyFont="1" applyBorder="1" applyAlignment="1" applyProtection="1">
      <alignment horizontal="center" vertical="center"/>
      <protection locked="0"/>
    </xf>
    <xf numFmtId="165" fontId="12" fillId="0" borderId="10" xfId="0" applyNumberFormat="1" applyFont="1" applyBorder="1" applyAlignment="1" applyProtection="1">
      <alignment horizontal="center" vertical="center"/>
      <protection locked="0"/>
    </xf>
    <xf numFmtId="165" fontId="12" fillId="0" borderId="9" xfId="0" applyNumberFormat="1" applyFont="1" applyBorder="1" applyAlignment="1" applyProtection="1">
      <alignment horizontal="center" vertical="center"/>
      <protection locked="0"/>
    </xf>
    <xf numFmtId="0" fontId="67" fillId="3" borderId="16" xfId="0" applyFont="1" applyFill="1" applyBorder="1" applyAlignment="1" applyProtection="1">
      <alignment horizontal="center" vertical="center" wrapText="1"/>
      <protection hidden="1"/>
    </xf>
    <xf numFmtId="0" fontId="67" fillId="3" borderId="17" xfId="0" applyFont="1" applyFill="1" applyBorder="1" applyAlignment="1" applyProtection="1">
      <alignment horizontal="center" vertical="center" wrapText="1"/>
      <protection hidden="1"/>
    </xf>
    <xf numFmtId="0" fontId="61" fillId="2" borderId="0" xfId="0" applyFont="1" applyFill="1" applyAlignment="1" applyProtection="1">
      <alignment horizontal="left" vertical="center" wrapText="1"/>
      <protection hidden="1"/>
    </xf>
    <xf numFmtId="0" fontId="66" fillId="2" borderId="0" xfId="0" applyFont="1" applyFill="1" applyAlignment="1" applyProtection="1">
      <alignment horizontal="left" vertical="center" wrapText="1"/>
      <protection hidden="1"/>
    </xf>
    <xf numFmtId="0" fontId="5" fillId="0" borderId="36" xfId="0" applyFont="1" applyBorder="1" applyAlignment="1" applyProtection="1">
      <alignment horizontal="left" vertical="center" wrapText="1"/>
      <protection hidden="1"/>
    </xf>
    <xf numFmtId="165" fontId="5" fillId="0" borderId="25" xfId="0" applyNumberFormat="1" applyFont="1" applyBorder="1" applyAlignment="1" applyProtection="1">
      <alignment horizontal="center" vertical="center"/>
      <protection locked="0"/>
    </xf>
    <xf numFmtId="165" fontId="5" fillId="0" borderId="35" xfId="0" applyNumberFormat="1" applyFont="1" applyBorder="1" applyAlignment="1" applyProtection="1">
      <alignment horizontal="center" vertical="center"/>
      <protection locked="0"/>
    </xf>
    <xf numFmtId="165" fontId="5" fillId="0" borderId="13" xfId="0" applyNumberFormat="1" applyFont="1" applyBorder="1" applyAlignment="1" applyProtection="1">
      <alignment horizontal="center" vertical="center"/>
      <protection locked="0"/>
    </xf>
    <xf numFmtId="165" fontId="5" fillId="0" borderId="36" xfId="0" applyNumberFormat="1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left" vertical="center" wrapText="1" indent="1"/>
      <protection hidden="1"/>
    </xf>
    <xf numFmtId="0" fontId="5" fillId="0" borderId="9" xfId="0" applyFont="1" applyBorder="1" applyAlignment="1" applyProtection="1">
      <alignment horizontal="left" vertical="center" wrapText="1" indent="1"/>
      <protection hidden="1"/>
    </xf>
    <xf numFmtId="165" fontId="5" fillId="0" borderId="10" xfId="0" applyNumberFormat="1" applyFont="1" applyBorder="1" applyAlignment="1" applyProtection="1">
      <alignment horizontal="center" vertical="center"/>
      <protection locked="0"/>
    </xf>
    <xf numFmtId="165" fontId="5" fillId="0" borderId="9" xfId="0" applyNumberFormat="1" applyFont="1" applyBorder="1" applyAlignment="1" applyProtection="1">
      <alignment horizontal="center" vertical="center"/>
      <protection locked="0"/>
    </xf>
    <xf numFmtId="165" fontId="5" fillId="0" borderId="8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/>
      <protection hidden="1"/>
    </xf>
    <xf numFmtId="0" fontId="14" fillId="0" borderId="0" xfId="0" applyFont="1" applyAlignment="1" applyProtection="1">
      <alignment horizontal="left" vertical="center"/>
      <protection hidden="1"/>
    </xf>
    <xf numFmtId="1" fontId="5" fillId="0" borderId="2" xfId="0" quotePrefix="1" applyNumberFormat="1" applyFont="1" applyBorder="1" applyAlignment="1" applyProtection="1">
      <alignment horizontal="left" vertical="center"/>
      <protection locked="0"/>
    </xf>
    <xf numFmtId="0" fontId="14" fillId="0" borderId="4" xfId="0" applyFont="1" applyBorder="1" applyAlignment="1" applyProtection="1">
      <alignment horizontal="center" vertical="center"/>
      <protection hidden="1"/>
    </xf>
    <xf numFmtId="1" fontId="5" fillId="0" borderId="6" xfId="0" applyNumberFormat="1" applyFont="1" applyBorder="1" applyAlignment="1" applyProtection="1">
      <alignment horizontal="center" vertical="center"/>
      <protection locked="0"/>
    </xf>
    <xf numFmtId="1" fontId="5" fillId="0" borderId="32" xfId="0" applyNumberFormat="1" applyFont="1" applyBorder="1" applyAlignment="1" applyProtection="1">
      <alignment horizontal="center" vertical="center"/>
      <protection locked="0"/>
    </xf>
    <xf numFmtId="1" fontId="5" fillId="0" borderId="7" xfId="0" applyNumberFormat="1" applyFont="1" applyBorder="1" applyAlignment="1" applyProtection="1">
      <alignment horizontal="center" vertical="center"/>
      <protection locked="0"/>
    </xf>
    <xf numFmtId="1" fontId="5" fillId="0" borderId="13" xfId="0" applyNumberFormat="1" applyFont="1" applyBorder="1" applyAlignment="1" applyProtection="1">
      <alignment horizontal="center" vertical="center"/>
      <protection locked="0"/>
    </xf>
    <xf numFmtId="1" fontId="5" fillId="0" borderId="34" xfId="0" applyNumberFormat="1" applyFont="1" applyBorder="1" applyAlignment="1" applyProtection="1">
      <alignment horizontal="center" vertical="center"/>
      <protection locked="0"/>
    </xf>
    <xf numFmtId="1" fontId="5" fillId="0" borderId="12" xfId="0" applyNumberFormat="1" applyFont="1" applyBorder="1" applyAlignment="1" applyProtection="1">
      <alignment horizontal="center" vertical="center"/>
      <protection locked="0"/>
    </xf>
    <xf numFmtId="1" fontId="5" fillId="0" borderId="36" xfId="0" applyNumberFormat="1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hidden="1"/>
    </xf>
    <xf numFmtId="0" fontId="5" fillId="0" borderId="6" xfId="0" applyFont="1" applyBorder="1" applyAlignment="1" applyProtection="1">
      <alignment horizontal="center" vertical="center"/>
      <protection hidden="1"/>
    </xf>
    <xf numFmtId="0" fontId="5" fillId="0" borderId="27" xfId="0" applyFont="1" applyBorder="1" applyAlignment="1" applyProtection="1">
      <alignment horizontal="center" vertical="center"/>
      <protection hidden="1"/>
    </xf>
    <xf numFmtId="0" fontId="5" fillId="0" borderId="15" xfId="0" applyFont="1" applyBorder="1" applyAlignment="1" applyProtection="1">
      <alignment horizontal="center" vertical="center"/>
      <protection hidden="1"/>
    </xf>
    <xf numFmtId="0" fontId="5" fillId="0" borderId="33" xfId="0" applyFont="1" applyBorder="1" applyAlignment="1" applyProtection="1">
      <alignment horizontal="center" vertical="center"/>
      <protection hidden="1"/>
    </xf>
    <xf numFmtId="0" fontId="5" fillId="0" borderId="8" xfId="0" applyFont="1" applyBorder="1" applyAlignment="1" applyProtection="1">
      <alignment horizontal="center" vertical="center"/>
      <protection hidden="1"/>
    </xf>
    <xf numFmtId="0" fontId="5" fillId="0" borderId="9" xfId="0" applyFont="1" applyBorder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left" vertical="center"/>
      <protection hidden="1"/>
    </xf>
    <xf numFmtId="0" fontId="10" fillId="3" borderId="0" xfId="0" applyFont="1" applyFill="1" applyAlignment="1" applyProtection="1">
      <alignment horizontal="left" vertical="center"/>
      <protection hidden="1"/>
    </xf>
    <xf numFmtId="0" fontId="14" fillId="2" borderId="0" xfId="0" applyFont="1" applyFill="1" applyAlignment="1" applyProtection="1">
      <alignment horizontal="left" vertical="center"/>
      <protection hidden="1"/>
    </xf>
    <xf numFmtId="0" fontId="3" fillId="2" borderId="0" xfId="0" applyFont="1" applyFill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left" vertical="center" wrapText="1"/>
      <protection hidden="1"/>
    </xf>
    <xf numFmtId="0" fontId="8" fillId="2" borderId="0" xfId="0" applyFont="1" applyFill="1" applyAlignment="1" applyProtection="1">
      <alignment horizontal="left" vertical="top"/>
      <protection hidden="1"/>
    </xf>
    <xf numFmtId="0" fontId="5" fillId="2" borderId="0" xfId="0" applyFont="1" applyFill="1" applyAlignment="1" applyProtection="1">
      <alignment horizontal="left" vertical="center"/>
      <protection hidden="1"/>
    </xf>
    <xf numFmtId="0" fontId="5" fillId="2" borderId="1" xfId="0" applyFont="1" applyFill="1" applyBorder="1" applyAlignment="1" applyProtection="1">
      <alignment horizontal="left" vertical="center"/>
      <protection locked="0"/>
    </xf>
    <xf numFmtId="1" fontId="5" fillId="0" borderId="15" xfId="0" applyNumberFormat="1" applyFont="1" applyBorder="1" applyAlignment="1" applyProtection="1">
      <alignment horizontal="center" vertical="center"/>
      <protection locked="0"/>
    </xf>
    <xf numFmtId="1" fontId="5" fillId="0" borderId="33" xfId="0" applyNumberFormat="1" applyFont="1" applyBorder="1" applyAlignment="1" applyProtection="1">
      <alignment horizontal="center" vertical="center"/>
      <protection locked="0"/>
    </xf>
    <xf numFmtId="1" fontId="5" fillId="0" borderId="14" xfId="0" applyNumberFormat="1" applyFont="1" applyBorder="1" applyAlignment="1" applyProtection="1">
      <alignment horizontal="center" vertical="center"/>
      <protection locked="0"/>
    </xf>
    <xf numFmtId="1" fontId="5" fillId="0" borderId="45" xfId="0" applyNumberFormat="1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left" vertical="center"/>
      <protection hidden="1"/>
    </xf>
    <xf numFmtId="0" fontId="5" fillId="0" borderId="12" xfId="0" applyFont="1" applyBorder="1" applyAlignment="1" applyProtection="1">
      <alignment horizontal="left" vertical="center"/>
      <protection hidden="1"/>
    </xf>
    <xf numFmtId="0" fontId="92" fillId="2" borderId="1" xfId="11" applyFill="1" applyBorder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left"/>
      <protection hidden="1"/>
    </xf>
    <xf numFmtId="1" fontId="5" fillId="0" borderId="10" xfId="0" applyNumberFormat="1" applyFont="1" applyBorder="1" applyAlignment="1" applyProtection="1">
      <alignment horizontal="center" vertical="center"/>
      <protection locked="0"/>
    </xf>
    <xf numFmtId="1" fontId="5" fillId="0" borderId="21" xfId="0" applyNumberFormat="1" applyFont="1" applyBorder="1" applyAlignment="1" applyProtection="1">
      <alignment horizontal="center" vertical="center"/>
      <protection locked="0"/>
    </xf>
    <xf numFmtId="0" fontId="110" fillId="0" borderId="0" xfId="0" applyFont="1" applyAlignment="1">
      <alignment horizontal="left" vertical="center" wrapText="1" indent="1"/>
    </xf>
    <xf numFmtId="1" fontId="5" fillId="3" borderId="16" xfId="0" applyNumberFormat="1" applyFont="1" applyFill="1" applyBorder="1" applyAlignment="1" applyProtection="1">
      <alignment horizontal="left" vertical="center"/>
      <protection hidden="1"/>
    </xf>
    <xf numFmtId="1" fontId="5" fillId="3" borderId="18" xfId="0" applyNumberFormat="1" applyFont="1" applyFill="1" applyBorder="1" applyAlignment="1" applyProtection="1">
      <alignment horizontal="center" vertical="center"/>
      <protection hidden="1"/>
    </xf>
    <xf numFmtId="1" fontId="5" fillId="3" borderId="31" xfId="0" applyNumberFormat="1" applyFont="1" applyFill="1" applyBorder="1" applyAlignment="1" applyProtection="1">
      <alignment horizontal="center" vertical="center"/>
      <protection hidden="1"/>
    </xf>
    <xf numFmtId="1" fontId="5" fillId="3" borderId="16" xfId="0" applyNumberFormat="1" applyFont="1" applyFill="1" applyBorder="1" applyAlignment="1" applyProtection="1">
      <alignment horizontal="center" vertical="center"/>
      <protection hidden="1"/>
    </xf>
    <xf numFmtId="1" fontId="5" fillId="3" borderId="19" xfId="0" applyNumberFormat="1" applyFont="1" applyFill="1" applyBorder="1" applyAlignment="1" applyProtection="1">
      <alignment horizontal="center" vertical="center"/>
      <protection hidden="1"/>
    </xf>
    <xf numFmtId="1" fontId="14" fillId="15" borderId="16" xfId="0" applyNumberFormat="1" applyFont="1" applyFill="1" applyBorder="1" applyAlignment="1" applyProtection="1">
      <alignment horizontal="left" vertical="center"/>
      <protection hidden="1"/>
    </xf>
    <xf numFmtId="0" fontId="18" fillId="0" borderId="14" xfId="0" applyFont="1" applyBorder="1" applyAlignment="1" applyProtection="1">
      <alignment horizontal="left" vertical="center"/>
      <protection hidden="1"/>
    </xf>
    <xf numFmtId="0" fontId="22" fillId="2" borderId="5" xfId="0" applyFont="1" applyFill="1" applyBorder="1" applyAlignment="1" applyProtection="1">
      <alignment horizontal="center" vertical="center" wrapText="1"/>
      <protection hidden="1"/>
    </xf>
    <xf numFmtId="1" fontId="5" fillId="0" borderId="8" xfId="0" applyNumberFormat="1" applyFont="1" applyBorder="1" applyAlignment="1" applyProtection="1">
      <alignment horizontal="center" vertical="center"/>
      <protection locked="0"/>
    </xf>
    <xf numFmtId="1" fontId="5" fillId="3" borderId="38" xfId="0" applyNumberFormat="1" applyFont="1" applyFill="1" applyBorder="1" applyAlignment="1" applyProtection="1">
      <alignment horizontal="center" vertical="center"/>
      <protection hidden="1"/>
    </xf>
    <xf numFmtId="0" fontId="18" fillId="0" borderId="5" xfId="0" applyFont="1" applyBorder="1" applyAlignment="1" applyProtection="1">
      <alignment horizontal="left" vertical="center"/>
      <protection hidden="1"/>
    </xf>
    <xf numFmtId="1" fontId="18" fillId="10" borderId="2" xfId="0" applyNumberFormat="1" applyFont="1" applyFill="1" applyBorder="1" applyAlignment="1" applyProtection="1">
      <alignment horizontal="center" vertical="center"/>
      <protection locked="0"/>
    </xf>
    <xf numFmtId="1" fontId="18" fillId="10" borderId="30" xfId="0" applyNumberFormat="1" applyFont="1" applyFill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left" vertical="center"/>
      <protection hidden="1"/>
    </xf>
    <xf numFmtId="0" fontId="7" fillId="0" borderId="17" xfId="0" applyFont="1" applyBorder="1" applyAlignment="1" applyProtection="1">
      <alignment horizontal="left" vertical="center"/>
      <protection hidden="1"/>
    </xf>
    <xf numFmtId="0" fontId="18" fillId="0" borderId="28" xfId="0" applyFont="1" applyBorder="1" applyAlignment="1" applyProtection="1">
      <alignment horizontal="left" vertical="center"/>
      <protection hidden="1"/>
    </xf>
    <xf numFmtId="1" fontId="5" fillId="10" borderId="2" xfId="0" applyNumberFormat="1" applyFont="1" applyFill="1" applyBorder="1" applyAlignment="1" applyProtection="1">
      <alignment horizontal="center" vertical="center"/>
      <protection locked="0"/>
    </xf>
    <xf numFmtId="1" fontId="5" fillId="10" borderId="30" xfId="0" applyNumberFormat="1" applyFont="1" applyFill="1" applyBorder="1" applyAlignment="1" applyProtection="1">
      <alignment horizontal="center" vertical="center"/>
      <protection locked="0"/>
    </xf>
    <xf numFmtId="0" fontId="35" fillId="0" borderId="0" xfId="0" applyFont="1" applyAlignment="1" applyProtection="1">
      <alignment horizontal="right" vertical="center"/>
      <protection hidden="1"/>
    </xf>
    <xf numFmtId="1" fontId="5" fillId="0" borderId="9" xfId="0" applyNumberFormat="1" applyFont="1" applyBorder="1" applyAlignment="1" applyProtection="1">
      <alignment horizontal="center" vertical="center"/>
      <protection locked="0"/>
    </xf>
    <xf numFmtId="1" fontId="14" fillId="15" borderId="16" xfId="0" applyNumberFormat="1" applyFont="1" applyFill="1" applyBorder="1" applyAlignment="1" applyProtection="1">
      <alignment horizontal="center" vertical="center"/>
      <protection hidden="1"/>
    </xf>
    <xf numFmtId="1" fontId="14" fillId="15" borderId="19" xfId="0" applyNumberFormat="1" applyFont="1" applyFill="1" applyBorder="1" applyAlignment="1" applyProtection="1">
      <alignment horizontal="center" vertical="center"/>
      <protection hidden="1"/>
    </xf>
    <xf numFmtId="1" fontId="14" fillId="15" borderId="18" xfId="0" applyNumberFormat="1" applyFont="1" applyFill="1" applyBorder="1" applyAlignment="1" applyProtection="1">
      <alignment horizontal="center" vertical="center"/>
      <protection hidden="1"/>
    </xf>
    <xf numFmtId="1" fontId="14" fillId="15" borderId="31" xfId="0" applyNumberFormat="1" applyFont="1" applyFill="1" applyBorder="1" applyAlignment="1" applyProtection="1">
      <alignment horizontal="center" vertical="center"/>
      <protection hidden="1"/>
    </xf>
    <xf numFmtId="1" fontId="14" fillId="15" borderId="38" xfId="0" applyNumberFormat="1" applyFont="1" applyFill="1" applyBorder="1" applyAlignment="1" applyProtection="1">
      <alignment horizontal="center" vertical="center"/>
      <protection hidden="1"/>
    </xf>
    <xf numFmtId="0" fontId="72" fillId="0" borderId="0" xfId="0" applyFont="1" applyAlignment="1" applyProtection="1">
      <alignment horizontal="left" vertical="center" wrapText="1"/>
      <protection hidden="1"/>
    </xf>
    <xf numFmtId="0" fontId="7" fillId="0" borderId="0" xfId="0" applyFont="1" applyAlignment="1" applyProtection="1">
      <alignment horizontal="center" vertical="top" wrapText="1"/>
      <protection hidden="1"/>
    </xf>
    <xf numFmtId="0" fontId="7" fillId="0" borderId="0" xfId="0" applyFont="1" applyAlignment="1" applyProtection="1">
      <alignment horizontal="center" wrapText="1"/>
      <protection hidden="1"/>
    </xf>
    <xf numFmtId="0" fontId="62" fillId="0" borderId="0" xfId="0" applyFont="1" applyAlignment="1" applyProtection="1">
      <alignment horizontal="left" vertical="center" wrapText="1" indent="1"/>
      <protection hidden="1"/>
    </xf>
    <xf numFmtId="0" fontId="72" fillId="0" borderId="0" xfId="0" applyFont="1" applyAlignment="1" applyProtection="1">
      <alignment horizontal="justify" vertical="center" wrapText="1"/>
      <protection hidden="1"/>
    </xf>
    <xf numFmtId="0" fontId="52" fillId="2" borderId="0" xfId="0" applyFont="1" applyFill="1" applyAlignment="1" applyProtection="1">
      <alignment horizontal="left" vertical="center"/>
      <protection hidden="1"/>
    </xf>
    <xf numFmtId="0" fontId="5" fillId="0" borderId="17" xfId="0" applyFont="1" applyBorder="1" applyAlignment="1" applyProtection="1">
      <alignment horizontal="left" vertical="center"/>
      <protection hidden="1"/>
    </xf>
    <xf numFmtId="0" fontId="5" fillId="0" borderId="8" xfId="0" applyFont="1" applyBorder="1" applyAlignment="1" applyProtection="1">
      <alignment horizontal="left" vertical="center"/>
      <protection hidden="1"/>
    </xf>
    <xf numFmtId="0" fontId="0" fillId="0" borderId="12" xfId="0" applyBorder="1" applyAlignment="1" applyProtection="1">
      <alignment horizontal="left" vertical="center" wrapText="1"/>
      <protection hidden="1"/>
    </xf>
    <xf numFmtId="0" fontId="42" fillId="0" borderId="0" xfId="0" applyFont="1" applyAlignment="1" applyProtection="1">
      <alignment horizontal="left" vertical="center" wrapText="1" indent="1"/>
      <protection hidden="1"/>
    </xf>
    <xf numFmtId="0" fontId="7" fillId="0" borderId="28" xfId="0" applyFont="1" applyBorder="1" applyAlignment="1" applyProtection="1">
      <alignment horizontal="left" vertical="center" wrapText="1"/>
      <protection hidden="1"/>
    </xf>
    <xf numFmtId="0" fontId="34" fillId="0" borderId="12" xfId="0" applyFont="1" applyBorder="1" applyAlignment="1" applyProtection="1">
      <alignment horizontal="left" vertical="center" wrapText="1"/>
      <protection hidden="1"/>
    </xf>
    <xf numFmtId="0" fontId="0" fillId="0" borderId="28" xfId="0" applyBorder="1" applyAlignment="1" applyProtection="1">
      <alignment horizontal="left" vertical="center" wrapText="1"/>
      <protection hidden="1"/>
    </xf>
    <xf numFmtId="0" fontId="5" fillId="0" borderId="28" xfId="0" applyFont="1" applyBorder="1" applyAlignment="1" applyProtection="1">
      <alignment horizontal="left" vertical="center" wrapText="1"/>
      <protection hidden="1"/>
    </xf>
    <xf numFmtId="0" fontId="34" fillId="0" borderId="28" xfId="0" applyFont="1" applyBorder="1" applyAlignment="1" applyProtection="1">
      <alignment horizontal="left" vertical="center" wrapText="1"/>
      <protection hidden="1"/>
    </xf>
    <xf numFmtId="0" fontId="42" fillId="0" borderId="0" xfId="0" applyFont="1" applyAlignment="1" applyProtection="1">
      <alignment horizontal="left" wrapText="1"/>
      <protection hidden="1"/>
    </xf>
    <xf numFmtId="0" fontId="45" fillId="0" borderId="0" xfId="0" applyFont="1" applyAlignment="1" applyProtection="1">
      <alignment horizontal="left" vertical="center" wrapText="1"/>
      <protection hidden="1"/>
    </xf>
    <xf numFmtId="0" fontId="111" fillId="0" borderId="46" xfId="0" applyFont="1" applyBorder="1" applyAlignment="1" applyProtection="1">
      <alignment horizontal="left" vertical="center" wrapText="1" indent="1"/>
      <protection hidden="1"/>
    </xf>
    <xf numFmtId="0" fontId="111" fillId="0" borderId="0" xfId="0" applyFont="1" applyAlignment="1" applyProtection="1">
      <alignment horizontal="left" vertical="center" wrapText="1" indent="1"/>
      <protection hidden="1"/>
    </xf>
    <xf numFmtId="0" fontId="14" fillId="0" borderId="0" xfId="0" applyFont="1" applyAlignment="1" applyProtection="1">
      <alignment horizontal="left" vertical="center" wrapText="1"/>
      <protection hidden="1"/>
    </xf>
    <xf numFmtId="0" fontId="62" fillId="0" borderId="16" xfId="0" applyFont="1" applyBorder="1" applyAlignment="1" applyProtection="1">
      <alignment horizontal="left" vertical="center" wrapText="1" indent="2"/>
      <protection hidden="1"/>
    </xf>
    <xf numFmtId="0" fontId="33" fillId="0" borderId="0" xfId="0" applyFont="1" applyAlignment="1" applyProtection="1">
      <alignment horizontal="center" vertical="center" wrapText="1"/>
      <protection hidden="1"/>
    </xf>
    <xf numFmtId="0" fontId="15" fillId="3" borderId="0" xfId="0" applyFont="1" applyFill="1" applyAlignment="1" applyProtection="1">
      <alignment horizontal="left" vertical="center"/>
      <protection hidden="1"/>
    </xf>
    <xf numFmtId="0" fontId="41" fillId="0" borderId="0" xfId="0" applyFont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horizontal="right" vertical="center" wrapText="1"/>
      <protection hidden="1"/>
    </xf>
    <xf numFmtId="0" fontId="7" fillId="12" borderId="16" xfId="0" applyFont="1" applyFill="1" applyBorder="1" applyAlignment="1" applyProtection="1">
      <alignment horizontal="left" vertical="center" indent="1"/>
      <protection hidden="1"/>
    </xf>
    <xf numFmtId="0" fontId="7" fillId="12" borderId="17" xfId="0" applyFont="1" applyFill="1" applyBorder="1" applyAlignment="1" applyProtection="1">
      <alignment horizontal="left" vertical="center" indent="1"/>
      <protection hidden="1"/>
    </xf>
    <xf numFmtId="0" fontId="36" fillId="3" borderId="0" xfId="0" applyFont="1" applyFill="1" applyAlignment="1" applyProtection="1">
      <alignment horizontal="left" vertical="center" wrapText="1"/>
      <protection hidden="1"/>
    </xf>
    <xf numFmtId="0" fontId="14" fillId="0" borderId="0" xfId="0" applyFont="1" applyAlignment="1" applyProtection="1">
      <alignment horizontal="left" indent="3"/>
      <protection hidden="1"/>
    </xf>
    <xf numFmtId="0" fontId="46" fillId="0" borderId="0" xfId="0" applyFont="1" applyAlignment="1" applyProtection="1">
      <alignment horizontal="center" vertical="center"/>
      <protection hidden="1"/>
    </xf>
    <xf numFmtId="0" fontId="38" fillId="0" borderId="0" xfId="0" applyFont="1" applyAlignment="1" applyProtection="1">
      <alignment horizontal="left" vertical="center"/>
      <protection hidden="1"/>
    </xf>
    <xf numFmtId="0" fontId="72" fillId="0" borderId="0" xfId="0" applyFont="1" applyAlignment="1" applyProtection="1">
      <alignment horizontal="left" vertical="center"/>
      <protection hidden="1"/>
    </xf>
    <xf numFmtId="0" fontId="7" fillId="0" borderId="0" xfId="0" applyFont="1" applyAlignment="1" applyProtection="1">
      <alignment horizontal="left" vertical="top"/>
      <protection hidden="1"/>
    </xf>
    <xf numFmtId="0" fontId="14" fillId="0" borderId="0" xfId="0" applyFont="1" applyAlignment="1" applyProtection="1">
      <alignment horizontal="left" vertical="top" wrapText="1"/>
      <protection hidden="1"/>
    </xf>
    <xf numFmtId="0" fontId="115" fillId="0" borderId="48" xfId="0" applyFont="1" applyBorder="1" applyAlignment="1" applyProtection="1">
      <alignment horizontal="center" vertical="center" wrapText="1"/>
      <protection hidden="1"/>
    </xf>
    <xf numFmtId="0" fontId="115" fillId="0" borderId="49" xfId="0" applyFont="1" applyBorder="1" applyAlignment="1" applyProtection="1">
      <alignment horizontal="center" vertical="center" wrapText="1"/>
      <protection hidden="1"/>
    </xf>
    <xf numFmtId="166" fontId="7" fillId="10" borderId="2" xfId="1" applyNumberFormat="1" applyFont="1" applyFill="1" applyBorder="1" applyAlignment="1" applyProtection="1">
      <alignment horizontal="center" vertical="center" wrapText="1"/>
      <protection locked="0"/>
    </xf>
    <xf numFmtId="166" fontId="7" fillId="10" borderId="3" xfId="1" applyNumberFormat="1" applyFont="1" applyFill="1" applyBorder="1" applyAlignment="1" applyProtection="1">
      <alignment horizontal="center" vertical="center" wrapText="1"/>
      <protection locked="0"/>
    </xf>
    <xf numFmtId="0" fontId="44" fillId="3" borderId="0" xfId="0" applyFont="1" applyFill="1" applyAlignment="1" applyProtection="1">
      <alignment horizontal="left" vertical="center" wrapText="1"/>
      <protection hidden="1"/>
    </xf>
    <xf numFmtId="0" fontId="62" fillId="0" borderId="16" xfId="0" applyFont="1" applyBorder="1" applyAlignment="1" applyProtection="1">
      <alignment horizontal="center" vertical="center"/>
      <protection hidden="1"/>
    </xf>
    <xf numFmtId="0" fontId="7" fillId="0" borderId="18" xfId="0" applyFont="1" applyBorder="1" applyAlignment="1" applyProtection="1">
      <alignment horizontal="center" vertical="center" wrapText="1"/>
      <protection hidden="1"/>
    </xf>
    <xf numFmtId="0" fontId="7" fillId="0" borderId="18" xfId="0" applyFont="1" applyBorder="1" applyAlignment="1" applyProtection="1">
      <alignment horizontal="center" vertical="center"/>
      <protection hidden="1"/>
    </xf>
    <xf numFmtId="0" fontId="7" fillId="0" borderId="26" xfId="0" applyFont="1" applyBorder="1" applyAlignment="1" applyProtection="1">
      <alignment horizontal="center" vertical="center"/>
      <protection hidden="1"/>
    </xf>
    <xf numFmtId="0" fontId="7" fillId="11" borderId="8" xfId="0" applyFont="1" applyFill="1" applyBorder="1" applyAlignment="1" applyProtection="1">
      <alignment horizontal="left" vertical="center"/>
      <protection hidden="1"/>
    </xf>
    <xf numFmtId="0" fontId="48" fillId="0" borderId="0" xfId="0" applyFont="1" applyAlignment="1" applyProtection="1">
      <alignment horizontal="left" vertical="top"/>
      <protection hidden="1"/>
    </xf>
    <xf numFmtId="0" fontId="15" fillId="3" borderId="0" xfId="0" applyFont="1" applyFill="1" applyAlignment="1" applyProtection="1">
      <alignment horizontal="left" vertical="center" wrapText="1"/>
      <protection hidden="1"/>
    </xf>
    <xf numFmtId="0" fontId="7" fillId="0" borderId="0" xfId="0" applyFont="1" applyAlignment="1" applyProtection="1">
      <alignment horizontal="left" vertical="center" wrapText="1"/>
      <protection hidden="1"/>
    </xf>
    <xf numFmtId="0" fontId="42" fillId="0" borderId="0" xfId="0" applyFont="1" applyAlignment="1" applyProtection="1">
      <alignment horizontal="left" vertical="center"/>
      <protection hidden="1"/>
    </xf>
    <xf numFmtId="0" fontId="14" fillId="10" borderId="2" xfId="0" applyFont="1" applyFill="1" applyBorder="1" applyAlignment="1" applyProtection="1">
      <alignment horizontal="left" vertical="center" wrapText="1"/>
      <protection locked="0"/>
    </xf>
    <xf numFmtId="0" fontId="14" fillId="10" borderId="39" xfId="0" applyFont="1" applyFill="1" applyBorder="1" applyAlignment="1" applyProtection="1">
      <alignment horizontal="left" vertical="center" wrapText="1"/>
      <protection locked="0"/>
    </xf>
    <xf numFmtId="0" fontId="14" fillId="10" borderId="3" xfId="0" applyFont="1" applyFill="1" applyBorder="1" applyAlignment="1" applyProtection="1">
      <alignment horizontal="left" vertical="center" wrapText="1"/>
      <protection locked="0"/>
    </xf>
    <xf numFmtId="0" fontId="50" fillId="0" borderId="0" xfId="0" applyFont="1" applyAlignment="1" applyProtection="1">
      <alignment horizontal="left" vertical="center" wrapText="1"/>
      <protection hidden="1"/>
    </xf>
    <xf numFmtId="0" fontId="14" fillId="0" borderId="0" xfId="0" applyFont="1" applyAlignment="1" applyProtection="1">
      <alignment horizontal="left" vertical="center" wrapText="1" indent="1"/>
      <protection hidden="1"/>
    </xf>
    <xf numFmtId="0" fontId="7" fillId="11" borderId="16" xfId="0" applyFont="1" applyFill="1" applyBorder="1" applyAlignment="1" applyProtection="1">
      <alignment horizontal="left" vertical="center"/>
      <protection hidden="1"/>
    </xf>
    <xf numFmtId="0" fontId="81" fillId="0" borderId="0" xfId="5" applyFont="1" applyAlignment="1">
      <alignment horizontal="left" vertical="center"/>
    </xf>
    <xf numFmtId="0" fontId="11" fillId="0" borderId="0" xfId="5" applyAlignment="1">
      <alignment horizontal="center" vertical="center"/>
    </xf>
    <xf numFmtId="0" fontId="82" fillId="0" borderId="41" xfId="5" applyFont="1" applyBorder="1" applyAlignment="1">
      <alignment horizontal="right" vertical="center" wrapText="1"/>
    </xf>
    <xf numFmtId="0" fontId="82" fillId="0" borderId="42" xfId="5" applyFont="1" applyBorder="1" applyAlignment="1">
      <alignment horizontal="right" vertical="center" wrapText="1"/>
    </xf>
    <xf numFmtId="0" fontId="82" fillId="0" borderId="42" xfId="5" applyFont="1" applyBorder="1" applyAlignment="1">
      <alignment horizontal="left" vertical="center" wrapText="1"/>
    </xf>
    <xf numFmtId="0" fontId="82" fillId="0" borderId="43" xfId="5" applyFont="1" applyBorder="1" applyAlignment="1">
      <alignment horizontal="left" vertical="center" wrapText="1"/>
    </xf>
    <xf numFmtId="0" fontId="81" fillId="0" borderId="0" xfId="5" applyFont="1" applyAlignment="1">
      <alignment horizontal="justify" vertical="center" wrapText="1"/>
    </xf>
    <xf numFmtId="0" fontId="81" fillId="0" borderId="17" xfId="5" applyFont="1" applyBorder="1" applyAlignment="1">
      <alignment horizontal="center" vertical="center"/>
    </xf>
    <xf numFmtId="0" fontId="81" fillId="0" borderId="26" xfId="5" applyFont="1" applyBorder="1" applyAlignment="1">
      <alignment horizontal="center" vertical="center"/>
    </xf>
    <xf numFmtId="0" fontId="81" fillId="0" borderId="27" xfId="5" applyFont="1" applyBorder="1" applyAlignment="1">
      <alignment horizontal="center" vertical="center"/>
    </xf>
    <xf numFmtId="0" fontId="84" fillId="17" borderId="17" xfId="5" applyFont="1" applyFill="1" applyBorder="1" applyAlignment="1">
      <alignment horizontal="left" vertical="center"/>
    </xf>
    <xf numFmtId="0" fontId="84" fillId="17" borderId="26" xfId="5" applyFont="1" applyFill="1" applyBorder="1" applyAlignment="1">
      <alignment horizontal="left" vertical="center"/>
    </xf>
    <xf numFmtId="0" fontId="81" fillId="0" borderId="17" xfId="5" applyFont="1" applyBorder="1" applyAlignment="1">
      <alignment horizontal="left" vertical="center"/>
    </xf>
    <xf numFmtId="0" fontId="81" fillId="0" borderId="26" xfId="5" applyFont="1" applyBorder="1" applyAlignment="1">
      <alignment horizontal="left" vertical="center"/>
    </xf>
    <xf numFmtId="0" fontId="86" fillId="18" borderId="17" xfId="5" applyFont="1" applyFill="1" applyBorder="1" applyAlignment="1">
      <alignment horizontal="left" vertical="center"/>
    </xf>
    <xf numFmtId="0" fontId="86" fillId="18" borderId="26" xfId="5" applyFont="1" applyFill="1" applyBorder="1" applyAlignment="1">
      <alignment horizontal="left" vertical="center"/>
    </xf>
    <xf numFmtId="0" fontId="81" fillId="0" borderId="5" xfId="5" applyFont="1" applyBorder="1" applyAlignment="1">
      <alignment horizontal="left" vertical="center"/>
    </xf>
    <xf numFmtId="0" fontId="21" fillId="14" borderId="24" xfId="0" applyFont="1" applyFill="1" applyBorder="1" applyAlignment="1">
      <alignment horizontal="center"/>
    </xf>
    <xf numFmtId="0" fontId="21" fillId="14" borderId="0" xfId="0" applyFont="1" applyFill="1" applyAlignment="1">
      <alignment horizontal="center"/>
    </xf>
  </cellXfs>
  <cellStyles count="13">
    <cellStyle name="Collegamento ipertestuale" xfId="11" builtinId="8"/>
    <cellStyle name="Migliaia" xfId="12" builtinId="3"/>
    <cellStyle name="Migliaia 2" xfId="8" xr:uid="{00000000-0005-0000-0000-000001000000}"/>
    <cellStyle name="Normale" xfId="0" builtinId="0"/>
    <cellStyle name="Normale 2" xfId="2" xr:uid="{00000000-0005-0000-0000-000003000000}"/>
    <cellStyle name="Normale 2 2" xfId="3" xr:uid="{00000000-0005-0000-0000-000004000000}"/>
    <cellStyle name="Normale 3" xfId="4" xr:uid="{00000000-0005-0000-0000-000005000000}"/>
    <cellStyle name="Normale 4" xfId="5" xr:uid="{00000000-0005-0000-0000-000006000000}"/>
    <cellStyle name="Normale 5" xfId="6" xr:uid="{00000000-0005-0000-0000-000007000000}"/>
    <cellStyle name="Percentuale" xfId="1" builtinId="5"/>
    <cellStyle name="Percentuale 2" xfId="7" xr:uid="{00000000-0005-0000-0000-000009000000}"/>
    <cellStyle name="Percentuale 2 2" xfId="10" xr:uid="{00000000-0005-0000-0000-00000A000000}"/>
    <cellStyle name="Percentuale 3" xfId="9" xr:uid="{00000000-0005-0000-0000-00000B000000}"/>
  </cellStyles>
  <dxfs count="11">
    <dxf>
      <font>
        <color theme="0" tint="-0.14996795556505021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 tint="-0.14996795556505021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gradientFill degree="90">
          <stop position="0">
            <color theme="0"/>
          </stop>
          <stop position="1">
            <color theme="0"/>
          </stop>
        </gradientFill>
      </fill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strike val="0"/>
        <color theme="0" tint="-0.14990691854609822"/>
      </font>
      <fill>
        <patternFill>
          <bgColor theme="0"/>
        </patternFill>
      </fill>
      <border>
        <left/>
        <right/>
        <top/>
        <bottom/>
      </border>
    </dxf>
    <dxf>
      <font>
        <strike val="0"/>
        <color theme="0" tint="-0.14990691854609822"/>
      </font>
      <fill>
        <patternFill>
          <bgColor theme="0"/>
        </patternFill>
      </fill>
    </dxf>
    <dxf>
      <font>
        <strike val="0"/>
        <color theme="0" tint="-0.14990691854609822"/>
      </font>
      <fill>
        <patternFill>
          <fgColor theme="0"/>
          <bgColor theme="0"/>
        </patternFill>
      </fill>
      <border>
        <left/>
        <right/>
        <top/>
        <bottom/>
      </border>
    </dxf>
    <dxf>
      <font>
        <strike val="0"/>
        <color theme="0" tint="-0.14990691854609822"/>
      </font>
      <fill>
        <patternFill>
          <bgColor theme="0"/>
        </patternFill>
      </fill>
    </dxf>
    <dxf>
      <font>
        <color theme="0" tint="-0.14996795556505021"/>
      </font>
    </dxf>
  </dxfs>
  <tableStyles count="0" defaultTableStyle="TableStyleMedium9" defaultPivotStyle="PivotStyleLight16"/>
  <colors>
    <mruColors>
      <color rgb="FF66FF99"/>
      <color rgb="FFBF5B09"/>
      <color rgb="FFFFCC99"/>
      <color rgb="FF0000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fmlaLink="$I$23" lockText="1" noThreeD="1"/>
</file>

<file path=xl/ctrlProps/ctrlProp2.xml><?xml version="1.0" encoding="utf-8"?>
<formControlPr xmlns="http://schemas.microsoft.com/office/spreadsheetml/2009/9/main" objectType="CheckBox" fmlaLink="$K$23" lockText="1" noThreeD="1"/>
</file>

<file path=xl/ctrlProps/ctrlProp3.xml><?xml version="1.0" encoding="utf-8"?>
<formControlPr xmlns="http://schemas.microsoft.com/office/spreadsheetml/2009/9/main" objectType="CheckBox" fmlaLink="$E$27" lockText="1" noThreeD="1"/>
</file>

<file path=xl/ctrlProps/ctrlProp4.xml><?xml version="1.0" encoding="utf-8"?>
<formControlPr xmlns="http://schemas.microsoft.com/office/spreadsheetml/2009/9/main" objectType="CheckBox" fmlaLink="$E$29" lockText="1" noThreeD="1"/>
</file>

<file path=xl/ctrlProps/ctrlProp5.xml><?xml version="1.0" encoding="utf-8"?>
<formControlPr xmlns="http://schemas.microsoft.com/office/spreadsheetml/2009/9/main" objectType="Drop" dropStyle="combo" dx="20" fmlaLink="K27" fmlaRange="provincia!$B$1:$B$108" noThreeD="1" sel="1" val="0"/>
</file>

<file path=xl/ctrlProps/ctrlProp6.xml><?xml version="1.0" encoding="utf-8"?>
<formControlPr xmlns="http://schemas.microsoft.com/office/spreadsheetml/2009/9/main" objectType="Drop" dropStyle="combo" dx="20" fmlaLink="K29" fmlaRange="provincia!$B$1:$B$108" noThreeD="1" sel="1" val="0"/>
</file>

<file path=xl/ctrlProps/ctrlProp7.xml><?xml version="1.0" encoding="utf-8"?>
<formControlPr xmlns="http://schemas.microsoft.com/office/spreadsheetml/2009/9/main" objectType="Drop" dropStyle="combo" dx="20" fmlaLink="$J$19" fmlaRange="ccnl!$D$2:$D$82" noThreeD="1" sel="1" val="0"/>
</file>

<file path=xl/ctrlProps/ctrlProp8.xml><?xml version="1.0" encoding="utf-8"?>
<formControlPr xmlns="http://schemas.microsoft.com/office/spreadsheetml/2009/9/main" objectType="Drop" dropStyle="combo" dx="20" fmlaLink="$J$21" fmlaRange="ateco2007_2digit!$B$2:$B$90" noThreeD="1" sel="1" val="0"/>
</file>

<file path=xl/ctrlProps/ctrlProp9.xml><?xml version="1.0" encoding="utf-8"?>
<formControlPr xmlns="http://schemas.microsoft.com/office/spreadsheetml/2009/9/main" objectType="CheckBox" fmlaLink="$I$136" lockText="1" noThreeD="1"/>
</file>

<file path=xl/ctrlProps/ctrlProp10.xml><?xml version="1.0" encoding="utf-8"?>
<formControlPr xmlns="http://schemas.microsoft.com/office/spreadsheetml/2009/9/main" objectType="CheckBox" fmlaLink="$I$140" lockText="1" noThreeD="1"/>
</file>

<file path=xl/ctrlProps/ctrlProp11.xml><?xml version="1.0" encoding="utf-8"?>
<formControlPr xmlns="http://schemas.microsoft.com/office/spreadsheetml/2009/9/main" objectType="CheckBox" fmlaLink="$I$141" lockText="1" noThreeD="1"/>
</file>

<file path=xl/ctrlProps/ctrlProp12.xml><?xml version="1.0" encoding="utf-8"?>
<formControlPr xmlns="http://schemas.microsoft.com/office/spreadsheetml/2009/9/main" objectType="CheckBox" fmlaLink="$I$137" lockText="1" noThreeD="1"/>
</file>

<file path=xl/ctrlProps/ctrlProp13.xml><?xml version="1.0" encoding="utf-8"?>
<formControlPr xmlns="http://schemas.microsoft.com/office/spreadsheetml/2009/9/main" objectType="CheckBox" fmlaLink="$B$73" lockText="1" noThreeD="1"/>
</file>

<file path=xl/ctrlProps/ctrlProp14.xml><?xml version="1.0" encoding="utf-8"?>
<formControlPr xmlns="http://schemas.microsoft.com/office/spreadsheetml/2009/9/main" objectType="CheckBox" fmlaLink="$D$73" lockText="1" noThreeD="1"/>
</file>

<file path=xl/ctrlProps/ctrlProp15.xml><?xml version="1.0" encoding="utf-8"?>
<formControlPr xmlns="http://schemas.microsoft.com/office/spreadsheetml/2009/9/main" objectType="CheckBox" fmlaLink="$D$76" lockText="1" noThreeD="1"/>
</file>

<file path=xl/ctrlProps/ctrlProp16.xml><?xml version="1.0" encoding="utf-8"?>
<formControlPr xmlns="http://schemas.microsoft.com/office/spreadsheetml/2009/9/main" objectType="CheckBox" fmlaLink="$B$76" lockText="1" noThreeD="1"/>
</file>

<file path=xl/ctrlProps/ctrlProp17.xml><?xml version="1.0" encoding="utf-8"?>
<formControlPr xmlns="http://schemas.microsoft.com/office/spreadsheetml/2009/9/main" objectType="CheckBox" fmlaLink="$K$175" lockText="1" noThreeD="1"/>
</file>

<file path=xl/ctrlProps/ctrlProp18.xml><?xml version="1.0" encoding="utf-8"?>
<formControlPr xmlns="http://schemas.microsoft.com/office/spreadsheetml/2009/9/main" objectType="CheckBox" fmlaLink="$K$176" lockText="1" noThreeD="1"/>
</file>

<file path=xl/ctrlProps/ctrlProp19.xml><?xml version="1.0" encoding="utf-8"?>
<formControlPr xmlns="http://schemas.microsoft.com/office/spreadsheetml/2009/9/main" objectType="CheckBox" fmlaLink="$K$177" lockText="1" noThreeD="1"/>
</file>

<file path=xl/ctrlProps/ctrlProp20.xml><?xml version="1.0" encoding="utf-8"?>
<formControlPr xmlns="http://schemas.microsoft.com/office/spreadsheetml/2009/9/main" objectType="CheckBox" fmlaLink="$K$178" lockText="1" noThreeD="1"/>
</file>

<file path=xl/ctrlProps/ctrlProp21.xml><?xml version="1.0" encoding="utf-8"?>
<formControlPr xmlns="http://schemas.microsoft.com/office/spreadsheetml/2009/9/main" objectType="CheckBox" fmlaLink="$K$179" lockText="1" noThreeD="1"/>
</file>

<file path=xl/ctrlProps/ctrlProp22.xml><?xml version="1.0" encoding="utf-8"?>
<formControlPr xmlns="http://schemas.microsoft.com/office/spreadsheetml/2009/9/main" objectType="CheckBox" fmlaLink="$K$180" lockText="1" noThreeD="1"/>
</file>

<file path=xl/ctrlProps/ctrlProp23.xml><?xml version="1.0" encoding="utf-8"?>
<formControlPr xmlns="http://schemas.microsoft.com/office/spreadsheetml/2009/9/main" objectType="CheckBox" fmlaLink="$K$170" lockText="1" noThreeD="1"/>
</file>

<file path=xl/ctrlProps/ctrlProp24.xml><?xml version="1.0" encoding="utf-8"?>
<formControlPr xmlns="http://schemas.microsoft.com/office/spreadsheetml/2009/9/main" objectType="CheckBox" fmlaLink="$K$171" lockText="1" noThreeD="1"/>
</file>

<file path=xl/ctrlProps/ctrlProp25.xml><?xml version="1.0" encoding="utf-8"?>
<formControlPr xmlns="http://schemas.microsoft.com/office/spreadsheetml/2009/9/main" objectType="CheckBox" fmlaLink="$K$169" lockText="1" noThreeD="1"/>
</file>

<file path=xl/ctrlProps/ctrlProp26.xml><?xml version="1.0" encoding="utf-8"?>
<formControlPr xmlns="http://schemas.microsoft.com/office/spreadsheetml/2009/9/main" objectType="CheckBox" fmlaLink="$K$162" lockText="1" noThreeD="1"/>
</file>

<file path=xl/ctrlProps/ctrlProp27.xml><?xml version="1.0" encoding="utf-8"?>
<formControlPr xmlns="http://schemas.microsoft.com/office/spreadsheetml/2009/9/main" objectType="CheckBox" fmlaLink="$K$161" lockText="1" noThreeD="1"/>
</file>

<file path=xl/ctrlProps/ctrlProp28.xml><?xml version="1.0" encoding="utf-8"?>
<formControlPr xmlns="http://schemas.microsoft.com/office/spreadsheetml/2009/9/main" objectType="CheckBox" fmlaLink="$K$164" lockText="1" noThreeD="1"/>
</file>

<file path=xl/ctrlProps/ctrlProp29.xml><?xml version="1.0" encoding="utf-8"?>
<formControlPr xmlns="http://schemas.microsoft.com/office/spreadsheetml/2009/9/main" objectType="CheckBox" fmlaLink="$K$166" lockText="1" noThreeD="1"/>
</file>

<file path=xl/ctrlProps/ctrlProp30.xml><?xml version="1.0" encoding="utf-8"?>
<formControlPr xmlns="http://schemas.microsoft.com/office/spreadsheetml/2009/9/main" objectType="CheckBox" fmlaLink="$K$165" lockText="1" noThreeD="1"/>
</file>

<file path=xl/ctrlProps/ctrlProp31.xml><?xml version="1.0" encoding="utf-8"?>
<formControlPr xmlns="http://schemas.microsoft.com/office/spreadsheetml/2009/9/main" objectType="CheckBox" fmlaLink="$K$163" lockText="1" noThreeD="1"/>
</file>

<file path=xl/ctrlProps/ctrlProp32.xml><?xml version="1.0" encoding="utf-8"?>
<formControlPr xmlns="http://schemas.microsoft.com/office/spreadsheetml/2009/9/main" objectType="CheckBox" fmlaLink="$I$241" lockText="1" noThreeD="1"/>
</file>

<file path=xl/ctrlProps/ctrlProp33.xml><?xml version="1.0" encoding="utf-8"?>
<formControlPr xmlns="http://schemas.microsoft.com/office/spreadsheetml/2009/9/main" objectType="CheckBox" fmlaLink="$K$241" lockText="1" noThreeD="1"/>
</file>

<file path=xl/ctrlProps/ctrlProp34.xml><?xml version="1.0" encoding="utf-8"?>
<formControlPr xmlns="http://schemas.microsoft.com/office/spreadsheetml/2009/9/main" objectType="CheckBox" fmlaLink="$K$246" lockText="1" noThreeD="1"/>
</file>

<file path=xl/ctrlProps/ctrlProp35.xml><?xml version="1.0" encoding="utf-8"?>
<formControlPr xmlns="http://schemas.microsoft.com/office/spreadsheetml/2009/9/main" objectType="CheckBox" fmlaLink="$K$249" lockText="1" noThreeD="1"/>
</file>

<file path=xl/ctrlProps/ctrlProp36.xml><?xml version="1.0" encoding="utf-8"?>
<formControlPr xmlns="http://schemas.microsoft.com/office/spreadsheetml/2009/9/main" objectType="CheckBox" fmlaLink="$K$250" lockText="1" noThreeD="1"/>
</file>

<file path=xl/ctrlProps/ctrlProp37.xml><?xml version="1.0" encoding="utf-8"?>
<formControlPr xmlns="http://schemas.microsoft.com/office/spreadsheetml/2009/9/main" objectType="CheckBox" fmlaLink="$K$252" lockText="1" noThreeD="1"/>
</file>

<file path=xl/ctrlProps/ctrlProp38.xml><?xml version="1.0" encoding="utf-8"?>
<formControlPr xmlns="http://schemas.microsoft.com/office/spreadsheetml/2009/9/main" objectType="CheckBox" fmlaLink="$K$253" lockText="1" noThreeD="1"/>
</file>

<file path=xl/ctrlProps/ctrlProp39.xml><?xml version="1.0" encoding="utf-8"?>
<formControlPr xmlns="http://schemas.microsoft.com/office/spreadsheetml/2009/9/main" objectType="CheckBox" fmlaLink="$K$254" lockText="1" noThreeD="1"/>
</file>

<file path=xl/ctrlProps/ctrlProp40.xml><?xml version="1.0" encoding="utf-8"?>
<formControlPr xmlns="http://schemas.microsoft.com/office/spreadsheetml/2009/9/main" objectType="CheckBox" fmlaLink="$K$255" lockText="1" noThreeD="1"/>
</file>

<file path=xl/ctrlProps/ctrlProp41.xml><?xml version="1.0" encoding="utf-8"?>
<formControlPr xmlns="http://schemas.microsoft.com/office/spreadsheetml/2009/9/main" objectType="CheckBox" fmlaLink="$K$256" lockText="1" noThreeD="1"/>
</file>

<file path=xl/ctrlProps/ctrlProp42.xml><?xml version="1.0" encoding="utf-8"?>
<formControlPr xmlns="http://schemas.microsoft.com/office/spreadsheetml/2009/9/main" objectType="CheckBox" fmlaLink="$K$257" lockText="1" noThreeD="1"/>
</file>

<file path=xl/ctrlProps/ctrlProp43.xml><?xml version="1.0" encoding="utf-8"?>
<formControlPr xmlns="http://schemas.microsoft.com/office/spreadsheetml/2009/9/main" objectType="CheckBox" fmlaLink="$K$247" lockText="1" noThreeD="1"/>
</file>

<file path=xl/ctrlProps/ctrlProp44.xml><?xml version="1.0" encoding="utf-8"?>
<formControlPr xmlns="http://schemas.microsoft.com/office/spreadsheetml/2009/9/main" objectType="CheckBox" fmlaLink="$K$248" lockText="1" noThreeD="1"/>
</file>

<file path=xl/ctrlProps/ctrlProp45.xml><?xml version="1.0" encoding="utf-8"?>
<formControlPr xmlns="http://schemas.microsoft.com/office/spreadsheetml/2009/9/main" objectType="CheckBox" fmlaLink="$K$251" lockText="1" noThreeD="1"/>
</file>

<file path=xl/ctrlProps/ctrlProp46.xml><?xml version="1.0" encoding="utf-8"?>
<formControlPr xmlns="http://schemas.microsoft.com/office/spreadsheetml/2009/9/main" objectType="CheckBox" fmlaLink="$I$264" lockText="1" noThreeD="1"/>
</file>

<file path=xl/ctrlProps/ctrlProp47.xml><?xml version="1.0" encoding="utf-8"?>
<formControlPr xmlns="http://schemas.microsoft.com/office/spreadsheetml/2009/9/main" objectType="CheckBox" fmlaLink="$K$264" lockText="1" noThreeD="1"/>
</file>

<file path=xl/ctrlProps/ctrlProp48.xml><?xml version="1.0" encoding="utf-8"?>
<formControlPr xmlns="http://schemas.microsoft.com/office/spreadsheetml/2009/9/main" objectType="CheckBox" fmlaLink="$I$260" lockText="1" noThreeD="1"/>
</file>

<file path=xl/ctrlProps/ctrlProp49.xml><?xml version="1.0" encoding="utf-8"?>
<formControlPr xmlns="http://schemas.microsoft.com/office/spreadsheetml/2009/9/main" objectType="CheckBox" fmlaLink="$K$260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281940</xdr:colOff>
      <xdr:row>0</xdr:row>
      <xdr:rowOff>0</xdr:rowOff>
    </xdr:from>
    <xdr:to>
      <xdr:col>1</xdr:col>
      <xdr:colOff>363855</xdr:colOff>
      <xdr:row>2</xdr:row>
      <xdr:rowOff>211455</xdr:rowOff>
    </xdr:to>
    <xdr:pic>
      <xdr:nvPicPr>
        <xdr:cNvPr id="2" name="Immagine 3" descr="ML_280_BAN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408" t="4070" r="68727" b="6976"/>
        <a:stretch>
          <a:fillRect/>
        </a:stretch>
      </xdr:blipFill>
      <xdr:spPr bwMode="auto">
        <a:xfrm>
          <a:off x="281940" y="0"/>
          <a:ext cx="769620" cy="716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22</xdr:row>
          <xdr:rowOff>28575</xdr:rowOff>
        </xdr:from>
        <xdr:to>
          <xdr:col>8</xdr:col>
          <xdr:colOff>390525</xdr:colOff>
          <xdr:row>23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123825</xdr:colOff>
          <xdr:row>22</xdr:row>
          <xdr:rowOff>38100</xdr:rowOff>
        </xdr:from>
        <xdr:to>
          <xdr:col>10</xdr:col>
          <xdr:colOff>352425</xdr:colOff>
          <xdr:row>23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26</xdr:row>
          <xdr:rowOff>19050</xdr:rowOff>
        </xdr:from>
        <xdr:to>
          <xdr:col>4</xdr:col>
          <xdr:colOff>504825</xdr:colOff>
          <xdr:row>27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247650</xdr:colOff>
          <xdr:row>28</xdr:row>
          <xdr:rowOff>9525</xdr:rowOff>
        </xdr:from>
        <xdr:to>
          <xdr:col>4</xdr:col>
          <xdr:colOff>476250</xdr:colOff>
          <xdr:row>28</xdr:row>
          <xdr:rowOff>228600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638175</xdr:colOff>
          <xdr:row>25</xdr:row>
          <xdr:rowOff>209550</xdr:rowOff>
        </xdr:from>
        <xdr:to>
          <xdr:col>10</xdr:col>
          <xdr:colOff>723900</xdr:colOff>
          <xdr:row>26</xdr:row>
          <xdr:rowOff>190500</xdr:rowOff>
        </xdr:to>
        <xdr:sp macro="" textlink="">
          <xdr:nvSpPr>
            <xdr:cNvPr id="1029" name="Drop Dow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647700</xdr:colOff>
          <xdr:row>27</xdr:row>
          <xdr:rowOff>219075</xdr:rowOff>
        </xdr:from>
        <xdr:to>
          <xdr:col>10</xdr:col>
          <xdr:colOff>733425</xdr:colOff>
          <xdr:row>28</xdr:row>
          <xdr:rowOff>190500</xdr:rowOff>
        </xdr:to>
        <xdr:sp macro="" textlink="">
          <xdr:nvSpPr>
            <xdr:cNvPr id="1030" name="Drop Dow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240</xdr:row>
          <xdr:rowOff>57150</xdr:rowOff>
        </xdr:from>
        <xdr:to>
          <xdr:col>8</xdr:col>
          <xdr:colOff>323850</xdr:colOff>
          <xdr:row>241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240</xdr:row>
          <xdr:rowOff>57150</xdr:rowOff>
        </xdr:from>
        <xdr:to>
          <xdr:col>10</xdr:col>
          <xdr:colOff>314325</xdr:colOff>
          <xdr:row>241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247650</xdr:colOff>
          <xdr:row>17</xdr:row>
          <xdr:rowOff>247650</xdr:rowOff>
        </xdr:from>
        <xdr:to>
          <xdr:col>10</xdr:col>
          <xdr:colOff>762000</xdr:colOff>
          <xdr:row>18</xdr:row>
          <xdr:rowOff>200025</xdr:rowOff>
        </xdr:to>
        <xdr:sp macro="" textlink="">
          <xdr:nvSpPr>
            <xdr:cNvPr id="1073" name="Drop Down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245</xdr:row>
          <xdr:rowOff>19050</xdr:rowOff>
        </xdr:from>
        <xdr:to>
          <xdr:col>10</xdr:col>
          <xdr:colOff>295275</xdr:colOff>
          <xdr:row>245</xdr:row>
          <xdr:rowOff>190500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248</xdr:row>
          <xdr:rowOff>38100</xdr:rowOff>
        </xdr:from>
        <xdr:to>
          <xdr:col>10</xdr:col>
          <xdr:colOff>295275</xdr:colOff>
          <xdr:row>248</xdr:row>
          <xdr:rowOff>219075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249</xdr:row>
          <xdr:rowOff>0</xdr:rowOff>
        </xdr:from>
        <xdr:to>
          <xdr:col>10</xdr:col>
          <xdr:colOff>285750</xdr:colOff>
          <xdr:row>249</xdr:row>
          <xdr:rowOff>238125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251</xdr:row>
          <xdr:rowOff>0</xdr:rowOff>
        </xdr:from>
        <xdr:to>
          <xdr:col>10</xdr:col>
          <xdr:colOff>285750</xdr:colOff>
          <xdr:row>251</xdr:row>
          <xdr:rowOff>219075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266700</xdr:colOff>
          <xdr:row>135</xdr:row>
          <xdr:rowOff>47625</xdr:rowOff>
        </xdr:from>
        <xdr:to>
          <xdr:col>8</xdr:col>
          <xdr:colOff>514350</xdr:colOff>
          <xdr:row>136</xdr:row>
          <xdr:rowOff>9525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252</xdr:row>
          <xdr:rowOff>57150</xdr:rowOff>
        </xdr:from>
        <xdr:to>
          <xdr:col>10</xdr:col>
          <xdr:colOff>295275</xdr:colOff>
          <xdr:row>252</xdr:row>
          <xdr:rowOff>219075</xdr:rowOff>
        </xdr:to>
        <xdr:sp macro="" textlink="">
          <xdr:nvSpPr>
            <xdr:cNvPr id="1238" name="Check Box 214" hidden="1">
              <a:extLst>
                <a:ext uri="{63B3BB69-23CF-44E3-9099-C40C66FF867C}">
                  <a14:compatExt spid="_x0000_s1238"/>
                </a:ext>
                <a:ext uri="{FF2B5EF4-FFF2-40B4-BE49-F238E27FC236}">
                  <a16:creationId xmlns:a16="http://schemas.microsoft.com/office/drawing/2014/main" id="{00000000-0008-0000-0000-0000D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253</xdr:row>
          <xdr:rowOff>57150</xdr:rowOff>
        </xdr:from>
        <xdr:to>
          <xdr:col>10</xdr:col>
          <xdr:colOff>295275</xdr:colOff>
          <xdr:row>253</xdr:row>
          <xdr:rowOff>238125</xdr:rowOff>
        </xdr:to>
        <xdr:sp macro="" textlink="">
          <xdr:nvSpPr>
            <xdr:cNvPr id="1240" name="Check Box 216" hidden="1">
              <a:extLst>
                <a:ext uri="{63B3BB69-23CF-44E3-9099-C40C66FF867C}">
                  <a14:compatExt spid="_x0000_s1240"/>
                </a:ext>
                <a:ext uri="{FF2B5EF4-FFF2-40B4-BE49-F238E27FC236}">
                  <a16:creationId xmlns:a16="http://schemas.microsoft.com/office/drawing/2014/main" id="{00000000-0008-0000-0000-0000D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254</xdr:row>
          <xdr:rowOff>28575</xdr:rowOff>
        </xdr:from>
        <xdr:to>
          <xdr:col>10</xdr:col>
          <xdr:colOff>285750</xdr:colOff>
          <xdr:row>255</xdr:row>
          <xdr:rowOff>19050</xdr:rowOff>
        </xdr:to>
        <xdr:sp macro="" textlink="">
          <xdr:nvSpPr>
            <xdr:cNvPr id="1242" name="Check Box 218" hidden="1">
              <a:extLst>
                <a:ext uri="{63B3BB69-23CF-44E3-9099-C40C66FF867C}">
                  <a14:compatExt spid="_x0000_s1242"/>
                </a:ext>
                <a:ext uri="{FF2B5EF4-FFF2-40B4-BE49-F238E27FC236}">
                  <a16:creationId xmlns:a16="http://schemas.microsoft.com/office/drawing/2014/main" id="{00000000-0008-0000-0000-0000D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255</xdr:row>
          <xdr:rowOff>28575</xdr:rowOff>
        </xdr:from>
        <xdr:to>
          <xdr:col>10</xdr:col>
          <xdr:colOff>285750</xdr:colOff>
          <xdr:row>256</xdr:row>
          <xdr:rowOff>0</xdr:rowOff>
        </xdr:to>
        <xdr:sp macro="" textlink="">
          <xdr:nvSpPr>
            <xdr:cNvPr id="1244" name="Check Box 220" hidden="1">
              <a:extLst>
                <a:ext uri="{63B3BB69-23CF-44E3-9099-C40C66FF867C}">
                  <a14:compatExt spid="_x0000_s1244"/>
                </a:ext>
                <a:ext uri="{FF2B5EF4-FFF2-40B4-BE49-F238E27FC236}">
                  <a16:creationId xmlns:a16="http://schemas.microsoft.com/office/drawing/2014/main" id="{00000000-0008-0000-0000-0000D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256</xdr:row>
          <xdr:rowOff>9525</xdr:rowOff>
        </xdr:from>
        <xdr:to>
          <xdr:col>10</xdr:col>
          <xdr:colOff>285750</xdr:colOff>
          <xdr:row>256</xdr:row>
          <xdr:rowOff>228600</xdr:rowOff>
        </xdr:to>
        <xdr:sp macro="" textlink="">
          <xdr:nvSpPr>
            <xdr:cNvPr id="1246" name="Check Box 222" hidden="1">
              <a:extLst>
                <a:ext uri="{63B3BB69-23CF-44E3-9099-C40C66FF867C}">
                  <a14:compatExt spid="_x0000_s1246"/>
                </a:ext>
                <a:ext uri="{FF2B5EF4-FFF2-40B4-BE49-F238E27FC236}">
                  <a16:creationId xmlns:a16="http://schemas.microsoft.com/office/drawing/2014/main" id="{00000000-0008-0000-0000-0000D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246</xdr:row>
          <xdr:rowOff>57150</xdr:rowOff>
        </xdr:from>
        <xdr:to>
          <xdr:col>10</xdr:col>
          <xdr:colOff>295275</xdr:colOff>
          <xdr:row>246</xdr:row>
          <xdr:rowOff>228600</xdr:rowOff>
        </xdr:to>
        <xdr:sp macro="" textlink="">
          <xdr:nvSpPr>
            <xdr:cNvPr id="1248" name="Check Box 224" hidden="1">
              <a:extLst>
                <a:ext uri="{63B3BB69-23CF-44E3-9099-C40C66FF867C}">
                  <a14:compatExt spid="_x0000_s1248"/>
                </a:ext>
                <a:ext uri="{FF2B5EF4-FFF2-40B4-BE49-F238E27FC236}">
                  <a16:creationId xmlns:a16="http://schemas.microsoft.com/office/drawing/2014/main" id="{00000000-0008-0000-0000-0000E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247</xdr:row>
          <xdr:rowOff>47625</xdr:rowOff>
        </xdr:from>
        <xdr:to>
          <xdr:col>10</xdr:col>
          <xdr:colOff>285750</xdr:colOff>
          <xdr:row>247</xdr:row>
          <xdr:rowOff>219075</xdr:rowOff>
        </xdr:to>
        <xdr:sp macro="" textlink="">
          <xdr:nvSpPr>
            <xdr:cNvPr id="1249" name="Check Box 225" hidden="1">
              <a:extLst>
                <a:ext uri="{63B3BB69-23CF-44E3-9099-C40C66FF867C}">
                  <a14:compatExt spid="_x0000_s1249"/>
                </a:ext>
                <a:ext uri="{FF2B5EF4-FFF2-40B4-BE49-F238E27FC236}">
                  <a16:creationId xmlns:a16="http://schemas.microsoft.com/office/drawing/2014/main" id="{00000000-0008-0000-0000-0000E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466725</xdr:colOff>
          <xdr:row>19</xdr:row>
          <xdr:rowOff>238125</xdr:rowOff>
        </xdr:from>
        <xdr:to>
          <xdr:col>10</xdr:col>
          <xdr:colOff>495300</xdr:colOff>
          <xdr:row>20</xdr:row>
          <xdr:rowOff>209550</xdr:rowOff>
        </xdr:to>
        <xdr:sp macro="" textlink="">
          <xdr:nvSpPr>
            <xdr:cNvPr id="1281" name="Drop Down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00000000-0008-0000-0000-00000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250</xdr:row>
          <xdr:rowOff>47625</xdr:rowOff>
        </xdr:from>
        <xdr:to>
          <xdr:col>10</xdr:col>
          <xdr:colOff>285750</xdr:colOff>
          <xdr:row>251</xdr:row>
          <xdr:rowOff>9525</xdr:rowOff>
        </xdr:to>
        <xdr:sp macro="" textlink="">
          <xdr:nvSpPr>
            <xdr:cNvPr id="1344" name="Check Box 320" hidden="1">
              <a:extLst>
                <a:ext uri="{63B3BB69-23CF-44E3-9099-C40C66FF867C}">
                  <a14:compatExt spid="_x0000_s1344"/>
                </a:ext>
                <a:ext uri="{FF2B5EF4-FFF2-40B4-BE49-F238E27FC236}">
                  <a16:creationId xmlns:a16="http://schemas.microsoft.com/office/drawing/2014/main" id="{00000000-0008-0000-0000-00004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276225</xdr:colOff>
          <xdr:row>136</xdr:row>
          <xdr:rowOff>0</xdr:rowOff>
        </xdr:from>
        <xdr:to>
          <xdr:col>8</xdr:col>
          <xdr:colOff>514350</xdr:colOff>
          <xdr:row>137</xdr:row>
          <xdr:rowOff>38100</xdr:rowOff>
        </xdr:to>
        <xdr:sp macro="" textlink="">
          <xdr:nvSpPr>
            <xdr:cNvPr id="1345" name="Check Box 321" hidden="1">
              <a:extLst>
                <a:ext uri="{63B3BB69-23CF-44E3-9099-C40C66FF867C}">
                  <a14:compatExt spid="_x0000_s1345"/>
                </a:ext>
                <a:ext uri="{FF2B5EF4-FFF2-40B4-BE49-F238E27FC236}">
                  <a16:creationId xmlns:a16="http://schemas.microsoft.com/office/drawing/2014/main" id="{00000000-0008-0000-0000-00004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167</xdr:row>
          <xdr:rowOff>238125</xdr:rowOff>
        </xdr:from>
        <xdr:to>
          <xdr:col>10</xdr:col>
          <xdr:colOff>581025</xdr:colOff>
          <xdr:row>169</xdr:row>
          <xdr:rowOff>38100</xdr:rowOff>
        </xdr:to>
        <xdr:sp macro="" textlink="">
          <xdr:nvSpPr>
            <xdr:cNvPr id="1357" name="Check Box 333" hidden="1">
              <a:extLst>
                <a:ext uri="{63B3BB69-23CF-44E3-9099-C40C66FF867C}">
                  <a14:compatExt spid="_x0000_s1357"/>
                </a:ext>
                <a:ext uri="{FF2B5EF4-FFF2-40B4-BE49-F238E27FC236}">
                  <a16:creationId xmlns:a16="http://schemas.microsoft.com/office/drawing/2014/main" id="{00000000-0008-0000-0000-00004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168</xdr:row>
          <xdr:rowOff>238125</xdr:rowOff>
        </xdr:from>
        <xdr:to>
          <xdr:col>10</xdr:col>
          <xdr:colOff>590550</xdr:colOff>
          <xdr:row>170</xdr:row>
          <xdr:rowOff>38100</xdr:rowOff>
        </xdr:to>
        <xdr:sp macro="" textlink="">
          <xdr:nvSpPr>
            <xdr:cNvPr id="1358" name="Check Box 334" hidden="1">
              <a:extLst>
                <a:ext uri="{63B3BB69-23CF-44E3-9099-C40C66FF867C}">
                  <a14:compatExt spid="_x0000_s1358"/>
                </a:ext>
                <a:ext uri="{FF2B5EF4-FFF2-40B4-BE49-F238E27FC236}">
                  <a16:creationId xmlns:a16="http://schemas.microsoft.com/office/drawing/2014/main" id="{00000000-0008-0000-0000-00004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169</xdr:row>
          <xdr:rowOff>238125</xdr:rowOff>
        </xdr:from>
        <xdr:to>
          <xdr:col>10</xdr:col>
          <xdr:colOff>590550</xdr:colOff>
          <xdr:row>171</xdr:row>
          <xdr:rowOff>38100</xdr:rowOff>
        </xdr:to>
        <xdr:sp macro="" textlink="">
          <xdr:nvSpPr>
            <xdr:cNvPr id="1359" name="Check Box 335" hidden="1">
              <a:extLst>
                <a:ext uri="{63B3BB69-23CF-44E3-9099-C40C66FF867C}">
                  <a14:compatExt spid="_x0000_s1359"/>
                </a:ext>
                <a:ext uri="{FF2B5EF4-FFF2-40B4-BE49-F238E27FC236}">
                  <a16:creationId xmlns:a16="http://schemas.microsoft.com/office/drawing/2014/main" id="{00000000-0008-0000-0000-00004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174</xdr:row>
          <xdr:rowOff>19050</xdr:rowOff>
        </xdr:from>
        <xdr:to>
          <xdr:col>10</xdr:col>
          <xdr:colOff>581025</xdr:colOff>
          <xdr:row>174</xdr:row>
          <xdr:rowOff>238125</xdr:rowOff>
        </xdr:to>
        <xdr:sp macro="" textlink="">
          <xdr:nvSpPr>
            <xdr:cNvPr id="1360" name="Check Box 336" hidden="1">
              <a:extLst>
                <a:ext uri="{63B3BB69-23CF-44E3-9099-C40C66FF867C}">
                  <a14:compatExt spid="_x0000_s1360"/>
                </a:ext>
                <a:ext uri="{FF2B5EF4-FFF2-40B4-BE49-F238E27FC236}">
                  <a16:creationId xmlns:a16="http://schemas.microsoft.com/office/drawing/2014/main" id="{00000000-0008-0000-0000-00005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174</xdr:row>
          <xdr:rowOff>238125</xdr:rowOff>
        </xdr:from>
        <xdr:to>
          <xdr:col>10</xdr:col>
          <xdr:colOff>581025</xdr:colOff>
          <xdr:row>176</xdr:row>
          <xdr:rowOff>38100</xdr:rowOff>
        </xdr:to>
        <xdr:sp macro="" textlink="">
          <xdr:nvSpPr>
            <xdr:cNvPr id="1361" name="Check Box 337" hidden="1">
              <a:extLst>
                <a:ext uri="{63B3BB69-23CF-44E3-9099-C40C66FF867C}">
                  <a14:compatExt spid="_x0000_s1361"/>
                </a:ext>
                <a:ext uri="{FF2B5EF4-FFF2-40B4-BE49-F238E27FC236}">
                  <a16:creationId xmlns:a16="http://schemas.microsoft.com/office/drawing/2014/main" id="{00000000-0008-0000-0000-00005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176</xdr:row>
          <xdr:rowOff>0</xdr:rowOff>
        </xdr:from>
        <xdr:to>
          <xdr:col>10</xdr:col>
          <xdr:colOff>581025</xdr:colOff>
          <xdr:row>177</xdr:row>
          <xdr:rowOff>38100</xdr:rowOff>
        </xdr:to>
        <xdr:sp macro="" textlink="">
          <xdr:nvSpPr>
            <xdr:cNvPr id="1362" name="Check Box 338" hidden="1">
              <a:extLst>
                <a:ext uri="{63B3BB69-23CF-44E3-9099-C40C66FF867C}">
                  <a14:compatExt spid="_x0000_s1362"/>
                </a:ext>
                <a:ext uri="{FF2B5EF4-FFF2-40B4-BE49-F238E27FC236}">
                  <a16:creationId xmlns:a16="http://schemas.microsoft.com/office/drawing/2014/main" id="{00000000-0008-0000-0000-00005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176</xdr:row>
          <xdr:rowOff>238125</xdr:rowOff>
        </xdr:from>
        <xdr:to>
          <xdr:col>10</xdr:col>
          <xdr:colOff>581025</xdr:colOff>
          <xdr:row>177</xdr:row>
          <xdr:rowOff>285750</xdr:rowOff>
        </xdr:to>
        <xdr:sp macro="" textlink="">
          <xdr:nvSpPr>
            <xdr:cNvPr id="1363" name="Check Box 339" hidden="1">
              <a:extLst>
                <a:ext uri="{63B3BB69-23CF-44E3-9099-C40C66FF867C}">
                  <a14:compatExt spid="_x0000_s1363"/>
                </a:ext>
                <a:ext uri="{FF2B5EF4-FFF2-40B4-BE49-F238E27FC236}">
                  <a16:creationId xmlns:a16="http://schemas.microsoft.com/office/drawing/2014/main" id="{00000000-0008-0000-0000-00005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177</xdr:row>
          <xdr:rowOff>238125</xdr:rowOff>
        </xdr:from>
        <xdr:to>
          <xdr:col>10</xdr:col>
          <xdr:colOff>590550</xdr:colOff>
          <xdr:row>178</xdr:row>
          <xdr:rowOff>219075</xdr:rowOff>
        </xdr:to>
        <xdr:sp macro="" textlink="">
          <xdr:nvSpPr>
            <xdr:cNvPr id="1364" name="Check Box 340" hidden="1">
              <a:extLst>
                <a:ext uri="{63B3BB69-23CF-44E3-9099-C40C66FF867C}">
                  <a14:compatExt spid="_x0000_s1364"/>
                </a:ext>
                <a:ext uri="{FF2B5EF4-FFF2-40B4-BE49-F238E27FC236}">
                  <a16:creationId xmlns:a16="http://schemas.microsoft.com/office/drawing/2014/main" id="{00000000-0008-0000-0000-00005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179</xdr:row>
          <xdr:rowOff>0</xdr:rowOff>
        </xdr:from>
        <xdr:to>
          <xdr:col>10</xdr:col>
          <xdr:colOff>590550</xdr:colOff>
          <xdr:row>180</xdr:row>
          <xdr:rowOff>38100</xdr:rowOff>
        </xdr:to>
        <xdr:sp macro="" textlink="">
          <xdr:nvSpPr>
            <xdr:cNvPr id="1365" name="Check Box 341" hidden="1">
              <a:extLst>
                <a:ext uri="{63B3BB69-23CF-44E3-9099-C40C66FF867C}">
                  <a14:compatExt spid="_x0000_s1365"/>
                </a:ext>
                <a:ext uri="{FF2B5EF4-FFF2-40B4-BE49-F238E27FC236}">
                  <a16:creationId xmlns:a16="http://schemas.microsoft.com/office/drawing/2014/main" id="{00000000-0008-0000-0000-00005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266700</xdr:colOff>
          <xdr:row>139</xdr:row>
          <xdr:rowOff>47625</xdr:rowOff>
        </xdr:from>
        <xdr:to>
          <xdr:col>8</xdr:col>
          <xdr:colOff>514350</xdr:colOff>
          <xdr:row>140</xdr:row>
          <xdr:rowOff>0</xdr:rowOff>
        </xdr:to>
        <xdr:sp macro="" textlink="">
          <xdr:nvSpPr>
            <xdr:cNvPr id="1388" name="Check Box 364" hidden="1">
              <a:extLst>
                <a:ext uri="{63B3BB69-23CF-44E3-9099-C40C66FF867C}">
                  <a14:compatExt spid="_x0000_s1388"/>
                </a:ext>
                <a:ext uri="{FF2B5EF4-FFF2-40B4-BE49-F238E27FC236}">
                  <a16:creationId xmlns:a16="http://schemas.microsoft.com/office/drawing/2014/main" id="{00000000-0008-0000-0000-00006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276225</xdr:colOff>
          <xdr:row>140</xdr:row>
          <xdr:rowOff>0</xdr:rowOff>
        </xdr:from>
        <xdr:to>
          <xdr:col>8</xdr:col>
          <xdr:colOff>514350</xdr:colOff>
          <xdr:row>141</xdr:row>
          <xdr:rowOff>47625</xdr:rowOff>
        </xdr:to>
        <xdr:sp macro="" textlink="">
          <xdr:nvSpPr>
            <xdr:cNvPr id="1389" name="Check Box 365" hidden="1">
              <a:extLst>
                <a:ext uri="{63B3BB69-23CF-44E3-9099-C40C66FF867C}">
                  <a14:compatExt spid="_x0000_s1389"/>
                </a:ext>
                <a:ext uri="{FF2B5EF4-FFF2-40B4-BE49-F238E27FC236}">
                  <a16:creationId xmlns:a16="http://schemas.microsoft.com/office/drawing/2014/main" id="{00000000-0008-0000-0000-00006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263</xdr:row>
          <xdr:rowOff>57150</xdr:rowOff>
        </xdr:from>
        <xdr:to>
          <xdr:col>8</xdr:col>
          <xdr:colOff>323850</xdr:colOff>
          <xdr:row>264</xdr:row>
          <xdr:rowOff>0</xdr:rowOff>
        </xdr:to>
        <xdr:sp macro="" textlink="">
          <xdr:nvSpPr>
            <xdr:cNvPr id="1400" name="Check Box 376" hidden="1">
              <a:extLst>
                <a:ext uri="{63B3BB69-23CF-44E3-9099-C40C66FF867C}">
                  <a14:compatExt spid="_x0000_s1400"/>
                </a:ext>
                <a:ext uri="{FF2B5EF4-FFF2-40B4-BE49-F238E27FC236}">
                  <a16:creationId xmlns:a16="http://schemas.microsoft.com/office/drawing/2014/main" id="{00000000-0008-0000-0000-00007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263</xdr:row>
          <xdr:rowOff>57150</xdr:rowOff>
        </xdr:from>
        <xdr:to>
          <xdr:col>10</xdr:col>
          <xdr:colOff>314325</xdr:colOff>
          <xdr:row>264</xdr:row>
          <xdr:rowOff>0</xdr:rowOff>
        </xdr:to>
        <xdr:sp macro="" textlink="">
          <xdr:nvSpPr>
            <xdr:cNvPr id="1401" name="Check Box 377" hidden="1">
              <a:extLst>
                <a:ext uri="{63B3BB69-23CF-44E3-9099-C40C66FF867C}">
                  <a14:compatExt spid="_x0000_s1401"/>
                </a:ext>
                <a:ext uri="{FF2B5EF4-FFF2-40B4-BE49-F238E27FC236}">
                  <a16:creationId xmlns:a16="http://schemas.microsoft.com/office/drawing/2014/main" id="{00000000-0008-0000-0000-00007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72</xdr:row>
          <xdr:rowOff>19050</xdr:rowOff>
        </xdr:from>
        <xdr:to>
          <xdr:col>1</xdr:col>
          <xdr:colOff>504825</xdr:colOff>
          <xdr:row>72</xdr:row>
          <xdr:rowOff>247650</xdr:rowOff>
        </xdr:to>
        <xdr:sp macro="" textlink="">
          <xdr:nvSpPr>
            <xdr:cNvPr id="1402" name="Check Box 378" hidden="1">
              <a:extLst>
                <a:ext uri="{63B3BB69-23CF-44E3-9099-C40C66FF867C}">
                  <a14:compatExt spid="_x0000_s1402"/>
                </a:ext>
                <a:ext uri="{FF2B5EF4-FFF2-40B4-BE49-F238E27FC236}">
                  <a16:creationId xmlns:a16="http://schemas.microsoft.com/office/drawing/2014/main" id="{00000000-0008-0000-0000-00007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72</xdr:row>
          <xdr:rowOff>19050</xdr:rowOff>
        </xdr:from>
        <xdr:to>
          <xdr:col>3</xdr:col>
          <xdr:colOff>504825</xdr:colOff>
          <xdr:row>72</xdr:row>
          <xdr:rowOff>247650</xdr:rowOff>
        </xdr:to>
        <xdr:sp macro="" textlink="">
          <xdr:nvSpPr>
            <xdr:cNvPr id="1403" name="Check Box 379" hidden="1">
              <a:extLst>
                <a:ext uri="{63B3BB69-23CF-44E3-9099-C40C66FF867C}">
                  <a14:compatExt spid="_x0000_s1403"/>
                </a:ext>
                <a:ext uri="{FF2B5EF4-FFF2-40B4-BE49-F238E27FC236}">
                  <a16:creationId xmlns:a16="http://schemas.microsoft.com/office/drawing/2014/main" id="{00000000-0008-0000-0000-00007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75</xdr:row>
          <xdr:rowOff>19050</xdr:rowOff>
        </xdr:from>
        <xdr:to>
          <xdr:col>3</xdr:col>
          <xdr:colOff>504825</xdr:colOff>
          <xdr:row>75</xdr:row>
          <xdr:rowOff>247650</xdr:rowOff>
        </xdr:to>
        <xdr:sp macro="" textlink="">
          <xdr:nvSpPr>
            <xdr:cNvPr id="1404" name="Check Box 380" hidden="1">
              <a:extLst>
                <a:ext uri="{63B3BB69-23CF-44E3-9099-C40C66FF867C}">
                  <a14:compatExt spid="_x0000_s1404"/>
                </a:ext>
                <a:ext uri="{FF2B5EF4-FFF2-40B4-BE49-F238E27FC236}">
                  <a16:creationId xmlns:a16="http://schemas.microsoft.com/office/drawing/2014/main" id="{00000000-0008-0000-0000-00007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75</xdr:row>
          <xdr:rowOff>19050</xdr:rowOff>
        </xdr:from>
        <xdr:to>
          <xdr:col>1</xdr:col>
          <xdr:colOff>504825</xdr:colOff>
          <xdr:row>75</xdr:row>
          <xdr:rowOff>247650</xdr:rowOff>
        </xdr:to>
        <xdr:sp macro="" textlink="">
          <xdr:nvSpPr>
            <xdr:cNvPr id="1405" name="Check Box 381" hidden="1">
              <a:extLst>
                <a:ext uri="{63B3BB69-23CF-44E3-9099-C40C66FF867C}">
                  <a14:compatExt spid="_x0000_s1405"/>
                </a:ext>
                <a:ext uri="{FF2B5EF4-FFF2-40B4-BE49-F238E27FC236}">
                  <a16:creationId xmlns:a16="http://schemas.microsoft.com/office/drawing/2014/main" id="{00000000-0008-0000-0000-00007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258</xdr:row>
          <xdr:rowOff>228600</xdr:rowOff>
        </xdr:from>
        <xdr:to>
          <xdr:col>8</xdr:col>
          <xdr:colOff>323850</xdr:colOff>
          <xdr:row>259</xdr:row>
          <xdr:rowOff>238125</xdr:rowOff>
        </xdr:to>
        <xdr:sp macro="" textlink="">
          <xdr:nvSpPr>
            <xdr:cNvPr id="1446" name="Check Box 422" hidden="1">
              <a:extLst>
                <a:ext uri="{63B3BB69-23CF-44E3-9099-C40C66FF867C}">
                  <a14:compatExt spid="_x0000_s1446"/>
                </a:ext>
                <a:ext uri="{FF2B5EF4-FFF2-40B4-BE49-F238E27FC236}">
                  <a16:creationId xmlns:a16="http://schemas.microsoft.com/office/drawing/2014/main" id="{00000000-0008-0000-0000-0000A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258</xdr:row>
          <xdr:rowOff>228600</xdr:rowOff>
        </xdr:from>
        <xdr:to>
          <xdr:col>10</xdr:col>
          <xdr:colOff>276225</xdr:colOff>
          <xdr:row>259</xdr:row>
          <xdr:rowOff>238125</xdr:rowOff>
        </xdr:to>
        <xdr:sp macro="" textlink="">
          <xdr:nvSpPr>
            <xdr:cNvPr id="1447" name="Check Box 423" hidden="1">
              <a:extLst>
                <a:ext uri="{63B3BB69-23CF-44E3-9099-C40C66FF867C}">
                  <a14:compatExt spid="_x0000_s1447"/>
                </a:ext>
                <a:ext uri="{FF2B5EF4-FFF2-40B4-BE49-F238E27FC236}">
                  <a16:creationId xmlns:a16="http://schemas.microsoft.com/office/drawing/2014/main" id="{00000000-0008-0000-0000-0000A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160</xdr:row>
          <xdr:rowOff>238125</xdr:rowOff>
        </xdr:from>
        <xdr:to>
          <xdr:col>10</xdr:col>
          <xdr:colOff>581025</xdr:colOff>
          <xdr:row>162</xdr:row>
          <xdr:rowOff>38100</xdr:rowOff>
        </xdr:to>
        <xdr:sp macro="" textlink="">
          <xdr:nvSpPr>
            <xdr:cNvPr id="1450" name="Check Box 426" hidden="1">
              <a:extLst>
                <a:ext uri="{63B3BB69-23CF-44E3-9099-C40C66FF867C}">
                  <a14:compatExt spid="_x0000_s1450"/>
                </a:ext>
                <a:ext uri="{FF2B5EF4-FFF2-40B4-BE49-F238E27FC236}">
                  <a16:creationId xmlns:a16="http://schemas.microsoft.com/office/drawing/2014/main" id="{00000000-0008-0000-0000-0000A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159</xdr:row>
          <xdr:rowOff>476250</xdr:rowOff>
        </xdr:from>
        <xdr:to>
          <xdr:col>10</xdr:col>
          <xdr:colOff>581025</xdr:colOff>
          <xdr:row>161</xdr:row>
          <xdr:rowOff>28575</xdr:rowOff>
        </xdr:to>
        <xdr:sp macro="" textlink="">
          <xdr:nvSpPr>
            <xdr:cNvPr id="1452" name="Check Box 428" hidden="1">
              <a:extLst>
                <a:ext uri="{63B3BB69-23CF-44E3-9099-C40C66FF867C}">
                  <a14:compatExt spid="_x0000_s1452"/>
                </a:ext>
                <a:ext uri="{FF2B5EF4-FFF2-40B4-BE49-F238E27FC236}">
                  <a16:creationId xmlns:a16="http://schemas.microsoft.com/office/drawing/2014/main" id="{00000000-0008-0000-0000-0000A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162</xdr:row>
          <xdr:rowOff>238125</xdr:rowOff>
        </xdr:from>
        <xdr:to>
          <xdr:col>10</xdr:col>
          <xdr:colOff>581025</xdr:colOff>
          <xdr:row>164</xdr:row>
          <xdr:rowOff>38100</xdr:rowOff>
        </xdr:to>
        <xdr:sp macro="" textlink="">
          <xdr:nvSpPr>
            <xdr:cNvPr id="1453" name="Check Box 429" hidden="1">
              <a:extLst>
                <a:ext uri="{63B3BB69-23CF-44E3-9099-C40C66FF867C}">
                  <a14:compatExt spid="_x0000_s1453"/>
                </a:ext>
                <a:ext uri="{FF2B5EF4-FFF2-40B4-BE49-F238E27FC236}">
                  <a16:creationId xmlns:a16="http://schemas.microsoft.com/office/drawing/2014/main" id="{00000000-0008-0000-0000-0000A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164</xdr:row>
          <xdr:rowOff>238125</xdr:rowOff>
        </xdr:from>
        <xdr:to>
          <xdr:col>10</xdr:col>
          <xdr:colOff>581025</xdr:colOff>
          <xdr:row>166</xdr:row>
          <xdr:rowOff>38100</xdr:rowOff>
        </xdr:to>
        <xdr:sp macro="" textlink="">
          <xdr:nvSpPr>
            <xdr:cNvPr id="1454" name="Check Box 430" hidden="1">
              <a:extLst>
                <a:ext uri="{63B3BB69-23CF-44E3-9099-C40C66FF867C}">
                  <a14:compatExt spid="_x0000_s1454"/>
                </a:ext>
                <a:ext uri="{FF2B5EF4-FFF2-40B4-BE49-F238E27FC236}">
                  <a16:creationId xmlns:a16="http://schemas.microsoft.com/office/drawing/2014/main" id="{00000000-0008-0000-0000-0000A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163</xdr:row>
          <xdr:rowOff>228600</xdr:rowOff>
        </xdr:from>
        <xdr:to>
          <xdr:col>10</xdr:col>
          <xdr:colOff>581025</xdr:colOff>
          <xdr:row>165</xdr:row>
          <xdr:rowOff>28575</xdr:rowOff>
        </xdr:to>
        <xdr:sp macro="" textlink="">
          <xdr:nvSpPr>
            <xdr:cNvPr id="1455" name="Check Box 431" hidden="1">
              <a:extLst>
                <a:ext uri="{63B3BB69-23CF-44E3-9099-C40C66FF867C}">
                  <a14:compatExt spid="_x0000_s1455"/>
                </a:ext>
                <a:ext uri="{FF2B5EF4-FFF2-40B4-BE49-F238E27FC236}">
                  <a16:creationId xmlns:a16="http://schemas.microsoft.com/office/drawing/2014/main" id="{00000000-0008-0000-0000-0000A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161</xdr:row>
          <xdr:rowOff>209550</xdr:rowOff>
        </xdr:from>
        <xdr:to>
          <xdr:col>10</xdr:col>
          <xdr:colOff>581025</xdr:colOff>
          <xdr:row>163</xdr:row>
          <xdr:rowOff>9525</xdr:rowOff>
        </xdr:to>
        <xdr:sp macro="" textlink="">
          <xdr:nvSpPr>
            <xdr:cNvPr id="1456" name="Check Box 432" hidden="1">
              <a:extLst>
                <a:ext uri="{63B3BB69-23CF-44E3-9099-C40C66FF867C}">
                  <a14:compatExt spid="_x0000_s1456"/>
                </a:ext>
                <a:ext uri="{FF2B5EF4-FFF2-40B4-BE49-F238E27FC236}">
                  <a16:creationId xmlns:a16="http://schemas.microsoft.com/office/drawing/2014/main" id="{00000000-0008-0000-0000-0000B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3">
    <pageSetUpPr fitToPage="1"/>
  </sheetPr>
  <dimension ref="A1:AA512"/>
  <sheetViews>
    <sheetView showGridLines="0" tabSelected="1" zoomScaleNormal="100" zoomScaleSheetLayoutView="70" workbookViewId="0">
      <selection activeCell="D8" sqref="D8:K8"/>
    </sheetView>
  </sheetViews>
  <sheetFormatPr defaultColWidth="0" defaultRowHeight="20.100000000000001" customHeight="1" zeroHeight="1" x14ac:dyDescent="0.25"/>
  <cols>
    <col min="1" max="1" width="9.85546875" style="76" customWidth="1"/>
    <col min="2" max="3" width="10.85546875" style="76" customWidth="1"/>
    <col min="4" max="4" width="10.140625" style="76" customWidth="1"/>
    <col min="5" max="5" width="15.5703125" style="76" customWidth="1"/>
    <col min="6" max="6" width="15.7109375" style="76" customWidth="1"/>
    <col min="7" max="7" width="11.140625" style="76" customWidth="1"/>
    <col min="8" max="8" width="9.140625" style="76" customWidth="1"/>
    <col min="9" max="9" width="11.140625" style="76" customWidth="1"/>
    <col min="10" max="10" width="9.7109375" style="76" customWidth="1"/>
    <col min="11" max="11" width="12.28515625" style="76" customWidth="1"/>
    <col min="12" max="12" width="44.28515625" style="34" customWidth="1"/>
    <col min="13" max="13" width="13" style="34" hidden="1" customWidth="1"/>
    <col min="14" max="18" width="13" style="52" hidden="1" customWidth="1"/>
    <col min="19" max="16384" width="13" style="76" hidden="1"/>
  </cols>
  <sheetData>
    <row r="1" spans="1:23" s="69" customFormat="1" ht="20.100000000000001" customHeight="1" x14ac:dyDescent="0.25">
      <c r="A1" s="442"/>
      <c r="B1" s="442"/>
      <c r="C1" s="443" t="s">
        <v>716</v>
      </c>
      <c r="D1" s="443"/>
      <c r="E1" s="443"/>
      <c r="F1" s="443"/>
      <c r="G1" s="443"/>
      <c r="H1" s="443"/>
      <c r="I1" s="443"/>
      <c r="J1" s="443"/>
      <c r="K1" s="443"/>
      <c r="L1" s="26" t="s">
        <v>0</v>
      </c>
      <c r="M1" s="65"/>
      <c r="N1" s="78"/>
    </row>
    <row r="2" spans="1:23" s="69" customFormat="1" ht="20.100000000000001" customHeight="1" x14ac:dyDescent="0.25">
      <c r="A2" s="442"/>
      <c r="B2" s="442"/>
      <c r="C2" s="443"/>
      <c r="D2" s="443"/>
      <c r="E2" s="443"/>
      <c r="F2" s="443"/>
      <c r="G2" s="443"/>
      <c r="H2" s="443"/>
      <c r="I2" s="443"/>
      <c r="J2" s="443"/>
      <c r="K2" s="443"/>
      <c r="L2" s="27"/>
      <c r="M2" s="66"/>
      <c r="N2" s="78"/>
    </row>
    <row r="3" spans="1:23" s="69" customFormat="1" ht="20.100000000000001" customHeight="1" x14ac:dyDescent="0.2">
      <c r="A3" s="442"/>
      <c r="B3" s="442"/>
      <c r="C3" s="443"/>
      <c r="D3" s="443"/>
      <c r="E3" s="443"/>
      <c r="F3" s="443"/>
      <c r="G3" s="443"/>
      <c r="H3" s="443"/>
      <c r="I3" s="443"/>
      <c r="J3" s="443"/>
      <c r="K3" s="443"/>
      <c r="L3" s="27"/>
      <c r="M3" s="66"/>
      <c r="N3" s="78"/>
      <c r="O3" s="79"/>
    </row>
    <row r="4" spans="1:23" s="69" customFormat="1" ht="20.100000000000001" customHeight="1" x14ac:dyDescent="0.25">
      <c r="A4" s="80"/>
      <c r="B4" s="80"/>
      <c r="C4" s="80"/>
      <c r="D4" s="80"/>
      <c r="E4" s="80"/>
      <c r="F4" s="80"/>
      <c r="G4" s="80"/>
      <c r="H4" s="80"/>
      <c r="I4" s="78"/>
      <c r="J4" s="80"/>
      <c r="K4" s="80"/>
      <c r="L4" s="28"/>
      <c r="M4" s="29"/>
      <c r="N4" s="78"/>
    </row>
    <row r="5" spans="1:23" s="69" customFormat="1" ht="20.100000000000001" customHeight="1" x14ac:dyDescent="0.25">
      <c r="A5" s="80"/>
      <c r="B5" s="80"/>
      <c r="C5" s="444" t="s">
        <v>1</v>
      </c>
      <c r="D5" s="444"/>
      <c r="E5" s="444"/>
      <c r="F5" s="444"/>
      <c r="G5" s="80"/>
      <c r="H5" s="80"/>
      <c r="I5" s="78"/>
      <c r="J5" s="80"/>
      <c r="K5" s="80"/>
      <c r="L5" s="29"/>
      <c r="M5" s="29"/>
      <c r="N5" s="78"/>
    </row>
    <row r="6" spans="1:23" s="69" customFormat="1" ht="20.100000000000001" customHeight="1" x14ac:dyDescent="0.2">
      <c r="A6" s="80"/>
      <c r="B6" s="80"/>
      <c r="C6" s="80"/>
      <c r="D6" s="80"/>
      <c r="E6" s="80"/>
      <c r="F6" s="80"/>
      <c r="G6" s="80"/>
      <c r="H6" s="445"/>
      <c r="I6" s="445"/>
      <c r="J6" s="445"/>
      <c r="K6" s="81" t="b">
        <v>0</v>
      </c>
      <c r="L6" s="28"/>
      <c r="M6" s="67"/>
      <c r="N6" s="82"/>
      <c r="O6" s="80"/>
      <c r="W6" s="79"/>
    </row>
    <row r="7" spans="1:23" s="69" customFormat="1" ht="20.100000000000001" customHeight="1" x14ac:dyDescent="0.2">
      <c r="A7" s="80"/>
      <c r="B7" s="80"/>
      <c r="C7" s="80"/>
      <c r="D7" s="80"/>
      <c r="E7" s="80"/>
      <c r="F7" s="80"/>
      <c r="G7" s="80"/>
      <c r="H7" s="83"/>
      <c r="J7" s="83"/>
      <c r="K7" s="80"/>
      <c r="L7" s="29"/>
      <c r="M7" s="29"/>
      <c r="N7" s="78"/>
      <c r="W7" s="79"/>
    </row>
    <row r="8" spans="1:23" s="78" customFormat="1" ht="20.100000000000001" customHeight="1" x14ac:dyDescent="0.25">
      <c r="A8" s="445" t="s">
        <v>2</v>
      </c>
      <c r="B8" s="445"/>
      <c r="C8" s="445"/>
      <c r="D8" s="446"/>
      <c r="E8" s="446"/>
      <c r="F8" s="446"/>
      <c r="G8" s="446"/>
      <c r="H8" s="446"/>
      <c r="I8" s="446"/>
      <c r="J8" s="446"/>
      <c r="K8" s="446"/>
      <c r="L8" s="30"/>
      <c r="M8" s="55"/>
      <c r="N8" s="80"/>
      <c r="O8" s="80"/>
    </row>
    <row r="9" spans="1:23" s="78" customFormat="1" ht="20.100000000000001" customHeight="1" x14ac:dyDescent="0.25">
      <c r="A9" s="80"/>
      <c r="B9" s="80"/>
      <c r="C9" s="80"/>
      <c r="D9" s="80"/>
      <c r="E9" s="80"/>
      <c r="F9" s="80"/>
      <c r="G9" s="80"/>
      <c r="H9" s="80"/>
      <c r="J9" s="80"/>
      <c r="K9" s="80"/>
      <c r="L9" s="30"/>
      <c r="M9" s="55"/>
      <c r="N9" s="80"/>
      <c r="O9" s="80"/>
    </row>
    <row r="10" spans="1:23" s="78" customFormat="1" ht="20.100000000000001" customHeight="1" x14ac:dyDescent="0.25">
      <c r="A10" s="80" t="s">
        <v>3</v>
      </c>
      <c r="B10" s="453"/>
      <c r="C10" s="446"/>
      <c r="D10" s="446"/>
      <c r="E10" s="446"/>
      <c r="F10" s="446"/>
      <c r="G10" s="446"/>
      <c r="H10" s="446"/>
      <c r="I10" s="446"/>
      <c r="J10" s="446"/>
      <c r="K10" s="446"/>
      <c r="L10" s="58" t="str">
        <f>+IF(B10="","Compilare E-mail","")</f>
        <v>Compilare E-mail</v>
      </c>
      <c r="M10" s="32"/>
      <c r="N10" s="80"/>
      <c r="O10" s="80"/>
    </row>
    <row r="11" spans="1:23" s="78" customFormat="1" ht="20.100000000000001" customHeight="1" x14ac:dyDescent="0.2">
      <c r="B11" s="84"/>
      <c r="C11" s="84"/>
      <c r="D11" s="84"/>
      <c r="E11" s="84"/>
      <c r="F11" s="80"/>
      <c r="G11" s="82"/>
      <c r="H11" s="82"/>
      <c r="J11" s="80"/>
      <c r="K11" s="80"/>
      <c r="L11" s="59"/>
      <c r="M11" s="68"/>
      <c r="N11" s="80"/>
      <c r="O11" s="80"/>
      <c r="S11" s="69"/>
      <c r="T11" s="69"/>
      <c r="U11" s="79"/>
      <c r="V11" s="79"/>
    </row>
    <row r="12" spans="1:23" s="69" customFormat="1" ht="19.899999999999999" customHeight="1" x14ac:dyDescent="0.2">
      <c r="A12" s="440" t="s">
        <v>4</v>
      </c>
      <c r="B12" s="440"/>
      <c r="C12" s="440"/>
      <c r="D12" s="440"/>
      <c r="E12" s="440"/>
      <c r="F12" s="440"/>
      <c r="G12" s="440"/>
      <c r="H12" s="440"/>
      <c r="I12" s="440"/>
      <c r="J12" s="440"/>
      <c r="K12" s="440"/>
      <c r="L12" s="60"/>
      <c r="M12" s="29"/>
      <c r="N12" s="78"/>
      <c r="U12" s="79"/>
      <c r="V12" s="79"/>
    </row>
    <row r="13" spans="1:23" s="88" customFormat="1" ht="3" hidden="1" customHeight="1" x14ac:dyDescent="0.2">
      <c r="A13" s="85">
        <v>1</v>
      </c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60"/>
      <c r="M13" s="31"/>
      <c r="N13" s="87"/>
      <c r="U13" s="52"/>
      <c r="V13" s="52"/>
    </row>
    <row r="14" spans="1:23" s="69" customFormat="1" ht="20.100000000000001" customHeight="1" x14ac:dyDescent="0.2">
      <c r="A14" s="78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60"/>
      <c r="M14" s="32"/>
      <c r="N14" s="80"/>
      <c r="O14" s="89"/>
      <c r="U14" s="79"/>
    </row>
    <row r="15" spans="1:23" s="69" customFormat="1" ht="20.100000000000001" customHeight="1" x14ac:dyDescent="0.2">
      <c r="A15" s="422" t="s">
        <v>5</v>
      </c>
      <c r="B15" s="422"/>
      <c r="C15" s="422"/>
      <c r="D15" s="422"/>
      <c r="E15" s="422"/>
      <c r="F15" s="446"/>
      <c r="G15" s="446"/>
      <c r="H15" s="446"/>
      <c r="I15" s="446"/>
      <c r="J15" s="446"/>
      <c r="K15" s="446"/>
      <c r="L15" s="45" t="str">
        <f>+IF(F15="","Compilare denominazione impresa","")</f>
        <v>Compilare denominazione impresa</v>
      </c>
      <c r="M15" s="32"/>
      <c r="N15" s="78"/>
      <c r="U15" s="79"/>
      <c r="V15" s="79"/>
    </row>
    <row r="16" spans="1:23" s="69" customFormat="1" ht="20.100000000000001" customHeight="1" x14ac:dyDescent="0.2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60"/>
      <c r="M16" s="29"/>
      <c r="N16" s="78"/>
      <c r="U16" s="79"/>
    </row>
    <row r="17" spans="1:22" s="69" customFormat="1" ht="20.100000000000001" customHeight="1" x14ac:dyDescent="0.2">
      <c r="A17" s="422" t="s">
        <v>6</v>
      </c>
      <c r="B17" s="422"/>
      <c r="C17" s="422"/>
      <c r="D17" s="422"/>
      <c r="E17" s="422"/>
      <c r="F17" s="446" t="s">
        <v>777</v>
      </c>
      <c r="G17" s="446"/>
      <c r="H17" s="446"/>
      <c r="I17" s="446"/>
      <c r="J17" s="446"/>
      <c r="K17" s="446"/>
      <c r="L17" s="45" t="str">
        <f>+IF(F17="","Compilare Associazione","")</f>
        <v/>
      </c>
      <c r="M17" s="32"/>
      <c r="N17" s="78"/>
      <c r="U17" s="79"/>
      <c r="V17" s="79"/>
    </row>
    <row r="18" spans="1:22" s="69" customFormat="1" ht="20.100000000000001" customHeight="1" x14ac:dyDescent="0.2">
      <c r="A18" s="78"/>
      <c r="B18" s="78"/>
      <c r="C18" s="78"/>
      <c r="D18" s="78"/>
      <c r="E18" s="78"/>
      <c r="F18" s="78"/>
      <c r="G18" s="78"/>
      <c r="H18" s="78"/>
      <c r="I18" s="78"/>
      <c r="J18" s="80"/>
      <c r="K18" s="78"/>
      <c r="L18" s="48" t="str">
        <f>+IF(C19="","Compilare Partita IVA (senza zeri iniziali)",IF(LEN(C19)&gt;11,"Partita IVA oltre 11 caratteri?",""))</f>
        <v>Compilare Partita IVA (senza zeri iniziali)</v>
      </c>
      <c r="M18" s="49"/>
      <c r="N18" s="78"/>
      <c r="P18" s="421"/>
      <c r="Q18" s="421"/>
      <c r="R18" s="421"/>
      <c r="S18" s="90"/>
      <c r="U18" s="79"/>
      <c r="V18" s="79"/>
    </row>
    <row r="19" spans="1:22" ht="20.100000000000001" customHeight="1" x14ac:dyDescent="0.25">
      <c r="A19" s="422" t="s">
        <v>7</v>
      </c>
      <c r="B19" s="422"/>
      <c r="C19" s="423"/>
      <c r="D19" s="423"/>
      <c r="E19" s="423"/>
      <c r="F19" s="424" t="s">
        <v>566</v>
      </c>
      <c r="G19" s="424"/>
      <c r="H19" s="424"/>
      <c r="I19" s="91"/>
      <c r="J19" s="353">
        <v>1</v>
      </c>
      <c r="K19" s="333"/>
      <c r="L19" s="45" t="str">
        <f>+IF(J19=1,"Scegliere CCNL principale","")</f>
        <v>Scegliere CCNL principale</v>
      </c>
      <c r="M19" s="32"/>
      <c r="N19" s="90">
        <f>IF(NOT(J19=""),VLOOKUP(J19,ccnl!C2:E82,3,FALSE),"0")</f>
        <v>0</v>
      </c>
      <c r="O19" s="90"/>
      <c r="P19" s="421"/>
      <c r="Q19" s="421"/>
      <c r="R19" s="421"/>
      <c r="T19" s="69"/>
      <c r="U19" s="79"/>
      <c r="V19" s="79"/>
    </row>
    <row r="20" spans="1:22" ht="20.100000000000001" customHeight="1" x14ac:dyDescent="0.25">
      <c r="F20" s="75"/>
      <c r="G20" s="75"/>
      <c r="H20" s="75"/>
      <c r="I20" s="75"/>
      <c r="J20" s="75"/>
      <c r="K20" s="75"/>
      <c r="L20" s="61"/>
      <c r="M20" s="33"/>
      <c r="N20" s="78"/>
      <c r="O20" s="69"/>
      <c r="P20" s="69"/>
      <c r="Q20" s="69"/>
      <c r="R20" s="69"/>
      <c r="S20" s="69"/>
      <c r="T20" s="69"/>
      <c r="U20" s="69"/>
      <c r="V20" s="79"/>
    </row>
    <row r="21" spans="1:22" ht="20.100000000000001" customHeight="1" x14ac:dyDescent="0.25">
      <c r="A21" s="92" t="s">
        <v>659</v>
      </c>
      <c r="F21" s="92"/>
      <c r="G21" s="92"/>
      <c r="H21" s="92"/>
      <c r="J21" s="354">
        <v>1</v>
      </c>
      <c r="L21" s="45" t="str">
        <f>+IF(J21=1,"Scegliere settore Ateco principale","")</f>
        <v>Scegliere settore Ateco principale</v>
      </c>
      <c r="M21" s="32"/>
      <c r="N21" s="90">
        <f>IF(NOT(J21=""),VLOOKUP(J21,ateco2007_2digit!A2:C90,3,FALSE),"0")</f>
        <v>0</v>
      </c>
      <c r="R21" s="69"/>
      <c r="S21" s="69"/>
      <c r="T21" s="69"/>
      <c r="U21" s="79"/>
      <c r="V21" s="79"/>
    </row>
    <row r="22" spans="1:22" ht="20.100000000000001" customHeight="1" x14ac:dyDescent="0.25">
      <c r="L22" s="41"/>
      <c r="R22" s="69"/>
      <c r="S22" s="69"/>
      <c r="T22" s="69"/>
      <c r="U22" s="79"/>
      <c r="V22" s="79"/>
    </row>
    <row r="23" spans="1:22" s="97" customFormat="1" ht="20.100000000000001" customHeight="1" x14ac:dyDescent="0.25">
      <c r="A23" s="454" t="s">
        <v>9</v>
      </c>
      <c r="B23" s="454"/>
      <c r="C23" s="454"/>
      <c r="D23" s="454"/>
      <c r="E23" s="454"/>
      <c r="F23" s="454"/>
      <c r="G23" s="93"/>
      <c r="H23" s="94" t="s">
        <v>10</v>
      </c>
      <c r="I23" s="355" t="b">
        <v>0</v>
      </c>
      <c r="J23" s="94" t="s">
        <v>11</v>
      </c>
      <c r="K23" s="355" t="b">
        <v>0</v>
      </c>
      <c r="L23" s="41" t="str">
        <f>IF(P23+Q23&gt;1,"Scegliere una sola opzione","")</f>
        <v/>
      </c>
      <c r="M23" s="41"/>
      <c r="N23" s="95">
        <f>+IF(I23=TRUE,1,0)</f>
        <v>0</v>
      </c>
      <c r="O23" s="95">
        <f>+IF(K23=TRUE,1,0)</f>
        <v>0</v>
      </c>
      <c r="P23" s="96">
        <f>N23*1</f>
        <v>0</v>
      </c>
      <c r="Q23" s="96">
        <f>O23*1</f>
        <v>0</v>
      </c>
    </row>
    <row r="24" spans="1:22" s="69" customFormat="1" ht="20.100000000000001" customHeight="1" x14ac:dyDescent="0.25">
      <c r="L24" s="45"/>
      <c r="N24" s="78"/>
      <c r="R24" s="78"/>
    </row>
    <row r="25" spans="1:22" ht="20.100000000000001" customHeight="1" x14ac:dyDescent="0.25">
      <c r="A25" s="98" t="s">
        <v>12</v>
      </c>
      <c r="B25" s="98"/>
      <c r="C25" s="98"/>
      <c r="D25" s="98"/>
      <c r="E25" s="98"/>
      <c r="F25" s="98"/>
      <c r="G25" s="98"/>
      <c r="H25" s="98"/>
      <c r="I25" s="78"/>
      <c r="J25" s="78"/>
      <c r="K25" s="78"/>
      <c r="L25" s="35" t="str">
        <f>IF(NOT(N27=1),IF(NOT(N29=1),"Compilare A.6",""),IF(NOT(N29=1),"","Attenzione compilare solo un'opzione!"))</f>
        <v>Compilare A.6</v>
      </c>
      <c r="M25" s="64"/>
      <c r="N25" s="78"/>
      <c r="O25" s="69"/>
      <c r="P25" s="78"/>
      <c r="Q25" s="78"/>
    </row>
    <row r="26" spans="1:22" ht="20.100000000000001" customHeight="1" x14ac:dyDescent="0.25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41"/>
      <c r="M26" s="39"/>
      <c r="Q26" s="99"/>
    </row>
    <row r="27" spans="1:22" ht="20.100000000000001" customHeight="1" x14ac:dyDescent="0.25">
      <c r="B27" s="100" t="str">
        <f>IF(P23=1,"l'unica sede","tutta l'impresa a livello nazionale")</f>
        <v>tutta l'impresa a livello nazionale</v>
      </c>
      <c r="C27" s="100"/>
      <c r="D27" s="100"/>
      <c r="E27" s="355" t="b">
        <v>0</v>
      </c>
      <c r="H27" s="78" t="s">
        <v>13</v>
      </c>
      <c r="K27" s="355">
        <v>1</v>
      </c>
      <c r="L27" s="35" t="str">
        <f>IF(AND(P23=1,Q23=0),IF(N27=1,IF(O27&gt;0,"","Scegliere Provincia dell'unica sede"),IF(O27&gt;0,"Attenzione A.6!","")),IF(AND(P23=0,Q23=1),IF(N27=1,IF(O27&gt;0,"","Scegliere Provincia della sede principale"),IF(O27&gt;0,"Attenzione A.6!","")),""))</f>
        <v/>
      </c>
      <c r="M27" s="29"/>
      <c r="N27" s="90">
        <f>+IF(E27=TRUE,1,0)</f>
        <v>0</v>
      </c>
      <c r="O27" s="90">
        <f>+IF(NOT(K27=""),VLOOKUP(K27,provincia!A1:C108,3,FALSE),0)</f>
        <v>0</v>
      </c>
      <c r="P27" s="101">
        <f>N27*1</f>
        <v>0</v>
      </c>
      <c r="Q27" s="99"/>
    </row>
    <row r="28" spans="1:22" ht="20.100000000000001" customHeight="1" x14ac:dyDescent="0.25">
      <c r="B28" s="78"/>
      <c r="C28" s="78"/>
      <c r="D28" s="78"/>
      <c r="E28" s="91"/>
      <c r="H28" s="78"/>
      <c r="K28" s="91"/>
      <c r="L28" s="41"/>
      <c r="M28" s="39"/>
      <c r="N28" s="78"/>
      <c r="O28" s="78"/>
      <c r="P28" s="102"/>
      <c r="Q28" s="99"/>
    </row>
    <row r="29" spans="1:22" ht="20.100000000000001" customHeight="1" x14ac:dyDescent="0.25">
      <c r="B29" s="100" t="s">
        <v>14</v>
      </c>
      <c r="C29" s="100"/>
      <c r="D29" s="78"/>
      <c r="E29" s="355" t="b">
        <v>0</v>
      </c>
      <c r="H29" s="334" t="s">
        <v>13</v>
      </c>
      <c r="K29" s="355">
        <v>1</v>
      </c>
      <c r="L29" s="35" t="str">
        <f>IF(OR(AND(N23=1,P29=1),AND(N23=0,O23=0,P29=1)),"Attenzione A.5!",IF(P29=1,IF(O29&gt;"0","","Scegliere Provincia dell'unità locale"),IF(AND(P29=0,O29&gt;"0"),"Attenzione A.6!","")))</f>
        <v/>
      </c>
      <c r="N29" s="90">
        <f>+IF(E29=TRUE,1,0)</f>
        <v>0</v>
      </c>
      <c r="O29" s="90">
        <f>IF(NOT(K29=""),VLOOKUP(K29,provincia!A1:C108,3,FALSE),0)</f>
        <v>0</v>
      </c>
      <c r="P29" s="101">
        <f>N29*1</f>
        <v>0</v>
      </c>
      <c r="Q29" s="99"/>
    </row>
    <row r="30" spans="1:22" ht="20.100000000000001" customHeight="1" x14ac:dyDescent="0.25">
      <c r="P30" s="99"/>
      <c r="Q30" s="99"/>
    </row>
    <row r="31" spans="1:22" s="69" customFormat="1" ht="20.100000000000001" customHeight="1" x14ac:dyDescent="0.25">
      <c r="A31" s="439"/>
      <c r="B31" s="439"/>
      <c r="C31" s="439"/>
      <c r="D31" s="439"/>
      <c r="E31" s="439"/>
      <c r="F31" s="439"/>
      <c r="G31" s="439"/>
      <c r="H31" s="439"/>
      <c r="I31" s="439"/>
      <c r="J31" s="439"/>
      <c r="K31" s="439"/>
      <c r="L31" s="36"/>
      <c r="M31" s="39"/>
      <c r="N31" s="80"/>
      <c r="O31" s="89"/>
    </row>
    <row r="32" spans="1:22" s="104" customFormat="1" ht="20.100000000000001" customHeight="1" x14ac:dyDescent="0.25">
      <c r="A32" s="440" t="s">
        <v>15</v>
      </c>
      <c r="B32" s="440"/>
      <c r="C32" s="440"/>
      <c r="D32" s="440"/>
      <c r="E32" s="440"/>
      <c r="F32" s="440"/>
      <c r="G32" s="440"/>
      <c r="H32" s="440"/>
      <c r="I32" s="440"/>
      <c r="J32" s="440"/>
      <c r="K32" s="440"/>
      <c r="L32" s="37"/>
      <c r="M32" s="70"/>
      <c r="N32" s="103"/>
    </row>
    <row r="33" spans="1:15" s="69" customFormat="1" ht="20.100000000000001" customHeight="1" x14ac:dyDescent="0.25">
      <c r="A33" s="80"/>
      <c r="B33" s="80"/>
      <c r="C33" s="80"/>
      <c r="D33" s="80"/>
      <c r="E33" s="80"/>
      <c r="F33" s="80"/>
      <c r="G33" s="80"/>
      <c r="H33" s="80"/>
      <c r="I33" s="78"/>
      <c r="J33" s="80"/>
      <c r="K33" s="80"/>
      <c r="L33" s="28"/>
      <c r="M33" s="29"/>
      <c r="N33" s="80"/>
      <c r="O33" s="89"/>
    </row>
    <row r="34" spans="1:15" s="69" customFormat="1" ht="20.100000000000001" customHeight="1" x14ac:dyDescent="0.25">
      <c r="A34" s="441" t="s">
        <v>16</v>
      </c>
      <c r="B34" s="441"/>
      <c r="C34" s="441"/>
      <c r="D34" s="441"/>
      <c r="E34" s="441"/>
      <c r="F34" s="441"/>
      <c r="G34" s="441"/>
      <c r="H34" s="441"/>
      <c r="I34" s="441"/>
      <c r="J34" s="441"/>
      <c r="K34" s="441"/>
      <c r="L34" s="28"/>
      <c r="M34" s="29"/>
      <c r="N34" s="78"/>
    </row>
    <row r="35" spans="1:15" s="69" customFormat="1" ht="20.100000000000001" customHeight="1" x14ac:dyDescent="0.25">
      <c r="A35" s="321"/>
      <c r="B35" s="321"/>
      <c r="C35" s="321"/>
      <c r="D35" s="321"/>
      <c r="E35" s="321"/>
      <c r="F35" s="80"/>
      <c r="G35" s="80"/>
      <c r="H35" s="80"/>
      <c r="I35" s="78"/>
      <c r="J35" s="80"/>
      <c r="K35" s="80"/>
      <c r="L35" s="28"/>
      <c r="M35" s="29"/>
      <c r="N35" s="80"/>
      <c r="O35" s="89"/>
    </row>
    <row r="36" spans="1:15" s="69" customFormat="1" ht="20.100000000000001" customHeight="1" x14ac:dyDescent="0.25">
      <c r="A36" s="432"/>
      <c r="B36" s="432"/>
      <c r="C36" s="432"/>
      <c r="D36" s="433" t="s">
        <v>706</v>
      </c>
      <c r="E36" s="433"/>
      <c r="F36" s="433"/>
      <c r="G36" s="433"/>
      <c r="H36" s="433" t="s">
        <v>717</v>
      </c>
      <c r="I36" s="433" t="b">
        <v>0</v>
      </c>
      <c r="J36" s="433"/>
      <c r="K36" s="434" t="b">
        <v>1</v>
      </c>
      <c r="L36" s="28"/>
      <c r="M36" s="29"/>
      <c r="N36" s="78"/>
    </row>
    <row r="37" spans="1:15" s="69" customFormat="1" ht="20.100000000000001" customHeight="1" x14ac:dyDescent="0.25">
      <c r="A37" s="432"/>
      <c r="B37" s="432"/>
      <c r="C37" s="432"/>
      <c r="D37" s="435" t="s">
        <v>17</v>
      </c>
      <c r="E37" s="436"/>
      <c r="F37" s="437" t="s">
        <v>18</v>
      </c>
      <c r="G37" s="437"/>
      <c r="H37" s="435" t="s">
        <v>17</v>
      </c>
      <c r="I37" s="436"/>
      <c r="J37" s="437" t="s">
        <v>18</v>
      </c>
      <c r="K37" s="438"/>
      <c r="L37" s="28"/>
      <c r="M37" s="29"/>
      <c r="N37" s="78"/>
    </row>
    <row r="38" spans="1:15" s="69" customFormat="1" ht="20.100000000000001" customHeight="1" x14ac:dyDescent="0.25">
      <c r="A38" s="452" t="s">
        <v>19</v>
      </c>
      <c r="B38" s="452"/>
      <c r="C38" s="452"/>
      <c r="D38" s="425"/>
      <c r="E38" s="426"/>
      <c r="F38" s="427"/>
      <c r="G38" s="427"/>
      <c r="H38" s="428"/>
      <c r="I38" s="429"/>
      <c r="J38" s="430"/>
      <c r="K38" s="431"/>
      <c r="L38" s="28"/>
      <c r="M38" s="29"/>
      <c r="N38" s="78"/>
    </row>
    <row r="39" spans="1:15" s="69" customFormat="1" ht="20.100000000000001" customHeight="1" x14ac:dyDescent="0.25">
      <c r="A39" s="451" t="s">
        <v>20</v>
      </c>
      <c r="B39" s="451"/>
      <c r="C39" s="451"/>
      <c r="D39" s="447"/>
      <c r="E39" s="448"/>
      <c r="F39" s="449"/>
      <c r="G39" s="449"/>
      <c r="H39" s="447"/>
      <c r="I39" s="448"/>
      <c r="J39" s="449"/>
      <c r="K39" s="450"/>
      <c r="L39" s="28"/>
      <c r="M39" s="29"/>
      <c r="N39" s="78"/>
    </row>
    <row r="40" spans="1:15" s="69" customFormat="1" ht="20.100000000000001" customHeight="1" x14ac:dyDescent="0.25">
      <c r="A40" s="458" t="s">
        <v>551</v>
      </c>
      <c r="B40" s="458"/>
      <c r="C40" s="458"/>
      <c r="D40" s="459">
        <f>+SUM(D38:E39)</f>
        <v>0</v>
      </c>
      <c r="E40" s="460"/>
      <c r="F40" s="461">
        <f>+SUM(F38:G39)</f>
        <v>0</v>
      </c>
      <c r="G40" s="462"/>
      <c r="H40" s="459">
        <f>+SUM(H38:I39)</f>
        <v>0</v>
      </c>
      <c r="I40" s="460"/>
      <c r="J40" s="461">
        <f>+SUM(J38:K39)</f>
        <v>0</v>
      </c>
      <c r="K40" s="467"/>
      <c r="L40" s="28"/>
      <c r="M40" s="29"/>
      <c r="N40" s="78"/>
    </row>
    <row r="41" spans="1:15" s="69" customFormat="1" ht="20.100000000000001" customHeight="1" x14ac:dyDescent="0.25">
      <c r="A41" s="468" t="s">
        <v>21</v>
      </c>
      <c r="B41" s="468"/>
      <c r="C41" s="468"/>
      <c r="D41" s="428"/>
      <c r="E41" s="429"/>
      <c r="F41" s="430"/>
      <c r="G41" s="430"/>
      <c r="H41" s="428"/>
      <c r="I41" s="429"/>
      <c r="J41" s="430"/>
      <c r="K41" s="431"/>
      <c r="L41" s="28"/>
      <c r="M41" s="29"/>
      <c r="N41" s="78"/>
    </row>
    <row r="42" spans="1:15" s="69" customFormat="1" ht="20.100000000000001" customHeight="1" x14ac:dyDescent="0.25">
      <c r="A42" s="473" t="s">
        <v>22</v>
      </c>
      <c r="B42" s="473"/>
      <c r="C42" s="473"/>
      <c r="D42" s="428"/>
      <c r="E42" s="429"/>
      <c r="F42" s="430"/>
      <c r="G42" s="430"/>
      <c r="H42" s="428"/>
      <c r="I42" s="429"/>
      <c r="J42" s="430"/>
      <c r="K42" s="431"/>
      <c r="L42" s="28"/>
      <c r="M42" s="29"/>
      <c r="N42" s="78"/>
    </row>
    <row r="43" spans="1:15" s="69" customFormat="1" ht="20.100000000000001" customHeight="1" x14ac:dyDescent="0.25">
      <c r="A43" s="464" t="s">
        <v>23</v>
      </c>
      <c r="B43" s="464"/>
      <c r="C43" s="464"/>
      <c r="D43" s="455"/>
      <c r="E43" s="456"/>
      <c r="F43" s="466"/>
      <c r="G43" s="466"/>
      <c r="H43" s="455"/>
      <c r="I43" s="456"/>
      <c r="J43" s="466"/>
      <c r="K43" s="477"/>
      <c r="L43" s="32"/>
      <c r="M43" s="32"/>
      <c r="N43" s="78"/>
    </row>
    <row r="44" spans="1:15" s="69" customFormat="1" ht="20.100000000000001" customHeight="1" x14ac:dyDescent="0.25">
      <c r="A44" s="463" t="s">
        <v>553</v>
      </c>
      <c r="B44" s="463"/>
      <c r="C44" s="463"/>
      <c r="D44" s="480">
        <f>D40+SUM(D41:E43)</f>
        <v>0</v>
      </c>
      <c r="E44" s="481"/>
      <c r="F44" s="478">
        <f>F40+SUM(F41:G43)</f>
        <v>0</v>
      </c>
      <c r="G44" s="479"/>
      <c r="H44" s="480">
        <f>H40+SUM(H41:I43)</f>
        <v>0</v>
      </c>
      <c r="I44" s="481"/>
      <c r="J44" s="478">
        <f>J40+SUM(J41:K43)</f>
        <v>0</v>
      </c>
      <c r="K44" s="482"/>
      <c r="L44" s="50"/>
      <c r="M44" s="50"/>
      <c r="N44" s="78"/>
    </row>
    <row r="45" spans="1:15" s="69" customFormat="1" ht="20.100000000000001" customHeight="1" x14ac:dyDescent="0.25">
      <c r="A45" s="80"/>
      <c r="B45" s="80"/>
      <c r="C45" s="80"/>
      <c r="D45" s="80"/>
      <c r="E45" s="80"/>
      <c r="F45" s="80"/>
      <c r="G45" s="80"/>
      <c r="H45" s="80"/>
      <c r="I45" s="78"/>
      <c r="J45" s="80"/>
      <c r="K45" s="80"/>
      <c r="L45" s="29"/>
      <c r="M45" s="29"/>
      <c r="N45" s="80"/>
      <c r="O45" s="89"/>
    </row>
    <row r="46" spans="1:15" s="69" customFormat="1" ht="20.100000000000001" customHeight="1" x14ac:dyDescent="0.25">
      <c r="A46" s="80"/>
      <c r="B46" s="80"/>
      <c r="C46" s="80"/>
      <c r="D46" s="80"/>
      <c r="E46" s="80"/>
      <c r="F46" s="80"/>
      <c r="G46" s="80"/>
      <c r="H46" s="80"/>
      <c r="I46" s="78"/>
      <c r="J46" s="80"/>
      <c r="K46" s="80"/>
      <c r="L46" s="28"/>
      <c r="M46" s="29"/>
      <c r="N46" s="80"/>
      <c r="O46" s="89"/>
    </row>
    <row r="47" spans="1:15" s="69" customFormat="1" ht="20.100000000000001" customHeight="1" x14ac:dyDescent="0.25">
      <c r="A47" s="441"/>
      <c r="B47" s="441"/>
      <c r="C47" s="441"/>
      <c r="D47" s="441"/>
      <c r="E47" s="441"/>
      <c r="F47" s="441"/>
      <c r="G47" s="441"/>
      <c r="H47" s="441"/>
      <c r="I47" s="441"/>
      <c r="J47" s="441"/>
      <c r="K47" s="441"/>
      <c r="L47" s="28"/>
      <c r="M47" s="29"/>
      <c r="N47" s="80"/>
      <c r="O47" s="89"/>
    </row>
    <row r="48" spans="1:15" s="69" customFormat="1" ht="20.100000000000001" customHeight="1" x14ac:dyDescent="0.25">
      <c r="A48" s="441" t="s">
        <v>550</v>
      </c>
      <c r="B48" s="441"/>
      <c r="C48" s="441"/>
      <c r="D48" s="441"/>
      <c r="E48" s="441"/>
      <c r="F48" s="441"/>
      <c r="G48" s="441"/>
      <c r="H48" s="441"/>
      <c r="I48" s="441"/>
      <c r="J48" s="441"/>
      <c r="K48" s="441"/>
      <c r="L48" s="28"/>
      <c r="M48" s="29"/>
      <c r="N48" s="80"/>
      <c r="O48" s="89"/>
    </row>
    <row r="49" spans="1:21" s="69" customFormat="1" ht="20.100000000000001" customHeight="1" x14ac:dyDescent="0.25">
      <c r="A49" s="80"/>
      <c r="B49" s="80"/>
      <c r="C49" s="80"/>
      <c r="D49" s="80"/>
      <c r="E49" s="80"/>
      <c r="F49" s="80"/>
      <c r="G49" s="80"/>
      <c r="H49" s="80"/>
      <c r="I49" s="78"/>
      <c r="J49" s="80"/>
      <c r="K49" s="80"/>
      <c r="L49" s="28"/>
      <c r="M49" s="29"/>
      <c r="N49" s="80"/>
      <c r="O49" s="89"/>
    </row>
    <row r="50" spans="1:21" s="69" customFormat="1" ht="20.100000000000001" customHeight="1" x14ac:dyDescent="0.25">
      <c r="A50" s="465" t="s">
        <v>552</v>
      </c>
      <c r="B50" s="465"/>
      <c r="C50" s="465"/>
      <c r="D50" s="433" t="s">
        <v>706</v>
      </c>
      <c r="E50" s="433"/>
      <c r="F50" s="433"/>
      <c r="G50" s="433"/>
      <c r="H50" s="433" t="s">
        <v>717</v>
      </c>
      <c r="I50" s="433"/>
      <c r="J50" s="433"/>
      <c r="K50" s="434"/>
      <c r="L50" s="28"/>
      <c r="M50" s="29"/>
      <c r="N50" s="78"/>
    </row>
    <row r="51" spans="1:21" s="69" customFormat="1" ht="24" customHeight="1" x14ac:dyDescent="0.25">
      <c r="A51" s="465"/>
      <c r="B51" s="465"/>
      <c r="C51" s="465"/>
      <c r="D51" s="105" t="s">
        <v>17</v>
      </c>
      <c r="E51" s="106" t="s">
        <v>24</v>
      </c>
      <c r="F51" s="107" t="s">
        <v>18</v>
      </c>
      <c r="G51" s="108" t="s">
        <v>24</v>
      </c>
      <c r="H51" s="109" t="s">
        <v>17</v>
      </c>
      <c r="I51" s="106" t="s">
        <v>24</v>
      </c>
      <c r="J51" s="107" t="s">
        <v>18</v>
      </c>
      <c r="K51" s="283" t="s">
        <v>24</v>
      </c>
      <c r="L51" s="28"/>
      <c r="M51" s="29"/>
      <c r="N51" s="78"/>
    </row>
    <row r="52" spans="1:21" s="69" customFormat="1" ht="20.100000000000001" customHeight="1" x14ac:dyDescent="0.25">
      <c r="A52" s="110" t="s">
        <v>25</v>
      </c>
      <c r="B52" s="110"/>
      <c r="C52" s="111"/>
      <c r="D52" s="14"/>
      <c r="E52" s="14"/>
      <c r="F52" s="14"/>
      <c r="G52" s="15"/>
      <c r="H52" s="16"/>
      <c r="I52" s="14"/>
      <c r="J52" s="14"/>
      <c r="K52" s="284"/>
      <c r="L52" s="35" t="str">
        <f>IF(D40&gt;0,IF(D57&gt;0,IF(AND(D40=D57,D39=E57),"","Attenzione Maschi 2022 in B.1!"),"Compilare Maschi 2022 in B.2"),IF(AND(D40=D57,D39=E57),"","Attenzione Maschi 2022 in B.1!"))</f>
        <v/>
      </c>
      <c r="M52" s="39"/>
      <c r="N52" s="78"/>
    </row>
    <row r="53" spans="1:21" s="69" customFormat="1" ht="20.100000000000001" customHeight="1" x14ac:dyDescent="0.25">
      <c r="A53" s="110" t="s">
        <v>26</v>
      </c>
      <c r="B53" s="110"/>
      <c r="C53" s="111"/>
      <c r="D53" s="14"/>
      <c r="E53" s="14"/>
      <c r="F53" s="14"/>
      <c r="G53" s="15"/>
      <c r="H53" s="16"/>
      <c r="I53" s="14"/>
      <c r="J53" s="14"/>
      <c r="K53" s="284"/>
      <c r="L53" s="58" t="str">
        <f>IF(F40&gt;0, IF(F57&gt;0,IF(AND(F40=F57,F39=G57),"","Attenzione Femmine 2022 in B.1!"),"Compilare Femmine 2022 in B.2"),IF(AND(F40=F57,F39=G57),"","Attenzione Femmine 2022 in B.1!"))</f>
        <v/>
      </c>
      <c r="M53" s="32"/>
      <c r="N53" s="78"/>
    </row>
    <row r="54" spans="1:21" s="69" customFormat="1" ht="20.100000000000001" customHeight="1" x14ac:dyDescent="0.25">
      <c r="A54" s="110" t="s">
        <v>27</v>
      </c>
      <c r="B54" s="110"/>
      <c r="C54" s="111"/>
      <c r="D54" s="14"/>
      <c r="E54" s="14"/>
      <c r="F54" s="14"/>
      <c r="G54" s="15"/>
      <c r="H54" s="16"/>
      <c r="I54" s="14"/>
      <c r="J54" s="14"/>
      <c r="K54" s="284"/>
      <c r="L54" s="58" t="str">
        <f>IF((D39+F39)&gt;0,IF((E57+G57)&gt;0,IF((E57+G57)=(D39+F39),"","Attenzione part-time 2022 in B.2!"),"Compilare part-time 2022 in B.2"),IF((E57+G57)=(D39+F39),"","Attenzione part-time 2022 in B.2!"))</f>
        <v/>
      </c>
      <c r="M54" s="32"/>
      <c r="N54" s="78"/>
    </row>
    <row r="55" spans="1:21" s="69" customFormat="1" ht="20.100000000000001" customHeight="1" x14ac:dyDescent="0.25">
      <c r="A55" s="110" t="s">
        <v>28</v>
      </c>
      <c r="B55" s="110"/>
      <c r="C55" s="111"/>
      <c r="D55" s="14"/>
      <c r="E55" s="14"/>
      <c r="F55" s="14"/>
      <c r="G55" s="15"/>
      <c r="H55" s="16"/>
      <c r="I55" s="14"/>
      <c r="J55" s="14"/>
      <c r="K55" s="284"/>
      <c r="L55" s="58" t="str">
        <f>IF(H40&gt;0, IF(H57&gt;0,IF(AND(H40=H57,H39=I57),"","Attenzione Maschi 2023 in B.1!"),"Compilare Maschi 2023 in B.2"),IF(AND(H40=H57,H39=I57),"","Attenzione Maschi 2023 in B.1!"))</f>
        <v/>
      </c>
      <c r="M55" s="32"/>
      <c r="N55" s="100"/>
      <c r="O55" s="100"/>
      <c r="P55" s="100"/>
      <c r="Q55" s="100"/>
      <c r="R55" s="100"/>
      <c r="S55" s="100"/>
      <c r="T55" s="100"/>
      <c r="U55" s="100"/>
    </row>
    <row r="56" spans="1:21" s="69" customFormat="1" ht="20.100000000000001" customHeight="1" x14ac:dyDescent="0.25">
      <c r="A56" s="110" t="s">
        <v>29</v>
      </c>
      <c r="B56" s="110"/>
      <c r="C56" s="111"/>
      <c r="D56" s="14"/>
      <c r="E56" s="14"/>
      <c r="F56" s="14"/>
      <c r="G56" s="15"/>
      <c r="H56" s="16"/>
      <c r="I56" s="14"/>
      <c r="J56" s="14"/>
      <c r="K56" s="284"/>
      <c r="L56" s="58" t="str">
        <f>IF(J40&gt;0, IF(J57&gt;0,IF(AND(J40=J57,J39=K57),"","Attenzione Femmine 2023 in B.1!"),"Compilare Femmine 2023 in B.2"),IF(AND(J40=J57,J39=K57),"","Attenzione Femmine 2023 in B.1!"))</f>
        <v/>
      </c>
      <c r="M56" s="32"/>
      <c r="N56" s="78"/>
    </row>
    <row r="57" spans="1:21" s="69" customFormat="1" ht="20.100000000000001" customHeight="1" x14ac:dyDescent="0.25">
      <c r="A57" s="458" t="s">
        <v>551</v>
      </c>
      <c r="B57" s="458"/>
      <c r="C57" s="458"/>
      <c r="D57" s="112">
        <f t="shared" ref="D57:J57" si="0">+SUM(D52:D56)</f>
        <v>0</v>
      </c>
      <c r="E57" s="113">
        <f t="shared" si="0"/>
        <v>0</v>
      </c>
      <c r="F57" s="112">
        <f t="shared" si="0"/>
        <v>0</v>
      </c>
      <c r="G57" s="113">
        <f t="shared" si="0"/>
        <v>0</v>
      </c>
      <c r="H57" s="112">
        <f t="shared" si="0"/>
        <v>0</v>
      </c>
      <c r="I57" s="113">
        <f>+SUM(I52:I56)</f>
        <v>0</v>
      </c>
      <c r="J57" s="112">
        <f t="shared" si="0"/>
        <v>0</v>
      </c>
      <c r="K57" s="285">
        <f>+SUM(K52:K56)</f>
        <v>0</v>
      </c>
      <c r="L57" s="58" t="str">
        <f>IF((H39+J39)&gt;0,IF((I57+K57)&gt;0,IF((I57+K57)=(H39+J39),"","Attenzione part-time 2023 in B.2!"),"Compilare part-time 2023 in B.2"),IF((I57+K57)=(H39+J39),"","Attenzione part-time 2023 in B.2!"))</f>
        <v/>
      </c>
      <c r="M57" s="32"/>
      <c r="N57" s="78"/>
    </row>
    <row r="58" spans="1:21" ht="20.100000000000001" customHeight="1" x14ac:dyDescent="0.25"/>
    <row r="59" spans="1:21" s="116" customFormat="1" ht="20.100000000000001" customHeight="1" x14ac:dyDescent="0.25">
      <c r="A59" s="441" t="s">
        <v>718</v>
      </c>
      <c r="B59" s="441"/>
      <c r="C59" s="441"/>
      <c r="D59" s="441"/>
      <c r="E59" s="441"/>
      <c r="F59" s="441"/>
      <c r="G59" s="441"/>
      <c r="H59" s="441"/>
      <c r="I59" s="441"/>
      <c r="J59" s="441"/>
      <c r="K59" s="441"/>
      <c r="L59" s="38"/>
      <c r="M59" s="29"/>
      <c r="N59" s="114"/>
      <c r="O59" s="115"/>
    </row>
    <row r="60" spans="1:21" s="330" customFormat="1" ht="20.100000000000001" customHeight="1" x14ac:dyDescent="0.25">
      <c r="A60" s="457" t="s">
        <v>694</v>
      </c>
      <c r="B60" s="457"/>
      <c r="C60" s="457"/>
      <c r="D60" s="457"/>
      <c r="E60" s="457"/>
      <c r="F60" s="457"/>
      <c r="G60" s="457"/>
      <c r="H60" s="457"/>
      <c r="I60" s="457"/>
      <c r="J60" s="457"/>
      <c r="K60" s="457"/>
      <c r="L60" s="457"/>
      <c r="M60" s="68"/>
      <c r="N60" s="331"/>
      <c r="P60" s="331"/>
      <c r="Q60" s="331"/>
      <c r="R60" s="331"/>
    </row>
    <row r="61" spans="1:21" s="117" customFormat="1" ht="20.100000000000001" customHeight="1" x14ac:dyDescent="0.25">
      <c r="B61" s="93" t="s">
        <v>547</v>
      </c>
      <c r="C61" s="118"/>
      <c r="D61" s="118"/>
      <c r="E61" s="118"/>
      <c r="F61" s="118"/>
      <c r="G61" s="118"/>
      <c r="H61" s="118"/>
      <c r="I61" s="474"/>
      <c r="J61" s="475"/>
      <c r="K61" s="119"/>
      <c r="L61" s="499" t="str">
        <f>IF((I61+I63)&gt;0, IF((H44+J44-D44-F44)=(I61-I63),"","Attenzione: dati non coerenti con variazione tra 31.12.2022 e 31.12.2023 del totale dipendenti ricavabile da B.1"),"")</f>
        <v/>
      </c>
      <c r="M61" s="34"/>
      <c r="N61" s="120"/>
      <c r="O61" s="120"/>
      <c r="P61" s="120"/>
      <c r="Q61" s="120"/>
      <c r="R61" s="120"/>
    </row>
    <row r="62" spans="1:21" s="117" customFormat="1" ht="20.100000000000001" customHeight="1" x14ac:dyDescent="0.25">
      <c r="B62" s="93"/>
      <c r="C62" s="118"/>
      <c r="D62" s="118"/>
      <c r="E62" s="118"/>
      <c r="F62" s="118"/>
      <c r="G62" s="118"/>
      <c r="H62" s="118"/>
      <c r="I62" s="121"/>
      <c r="J62" s="121"/>
      <c r="K62" s="119"/>
      <c r="L62" s="499"/>
      <c r="M62" s="34"/>
      <c r="N62" s="120"/>
      <c r="O62" s="120"/>
      <c r="P62" s="120"/>
      <c r="Q62" s="120"/>
      <c r="R62" s="120"/>
    </row>
    <row r="63" spans="1:21" s="117" customFormat="1" ht="20.100000000000001" customHeight="1" x14ac:dyDescent="0.25">
      <c r="B63" s="93" t="s">
        <v>692</v>
      </c>
      <c r="C63" s="122"/>
      <c r="D63" s="122"/>
      <c r="E63" s="122"/>
      <c r="F63" s="122"/>
      <c r="G63" s="122"/>
      <c r="H63" s="122"/>
      <c r="I63" s="474"/>
      <c r="J63" s="475"/>
      <c r="L63" s="499"/>
      <c r="M63" s="32"/>
      <c r="N63" s="120"/>
      <c r="P63" s="120"/>
      <c r="Q63" s="120"/>
      <c r="R63" s="120"/>
    </row>
    <row r="64" spans="1:21" s="117" customFormat="1" ht="20.100000000000001" customHeight="1" x14ac:dyDescent="0.25">
      <c r="A64" s="126"/>
      <c r="B64" s="125"/>
      <c r="C64" s="278"/>
      <c r="D64" s="122"/>
      <c r="E64" s="122"/>
      <c r="F64" s="122"/>
      <c r="G64" s="122"/>
      <c r="L64" s="49"/>
      <c r="M64" s="49"/>
      <c r="N64" s="120"/>
      <c r="O64" s="124"/>
      <c r="P64" s="120"/>
      <c r="Q64" s="120"/>
      <c r="R64" s="120"/>
    </row>
    <row r="65" spans="1:20" s="117" customFormat="1" ht="20.100000000000001" customHeight="1" x14ac:dyDescent="0.25">
      <c r="B65" s="332" t="s">
        <v>739</v>
      </c>
      <c r="C65" s="258" t="s">
        <v>554</v>
      </c>
      <c r="D65" s="122"/>
      <c r="E65" s="122"/>
      <c r="F65" s="122"/>
      <c r="G65" s="122"/>
      <c r="H65" s="122"/>
      <c r="I65" s="469"/>
      <c r="J65" s="470"/>
      <c r="L65" s="499" t="str">
        <f>IF(OR(I61+I63&gt;0,I65+I66&gt;0), IF(AND(I65&lt;=I63,I66&lt;=I63,I65+I66&lt;=I63),"","Attenzione: dati non coerenti con dipendenti cessati"),"")</f>
        <v/>
      </c>
      <c r="M65" s="49"/>
      <c r="N65" s="120"/>
      <c r="O65" s="124"/>
      <c r="P65" s="120"/>
      <c r="Q65" s="120"/>
      <c r="R65" s="120"/>
    </row>
    <row r="66" spans="1:20" s="117" customFormat="1" ht="20.100000000000001" customHeight="1" x14ac:dyDescent="0.25">
      <c r="B66" s="125"/>
      <c r="C66" s="258" t="s">
        <v>711</v>
      </c>
      <c r="D66" s="122"/>
      <c r="E66" s="122"/>
      <c r="F66" s="34"/>
      <c r="G66" s="122"/>
      <c r="H66" s="122"/>
      <c r="I66" s="469"/>
      <c r="J66" s="470"/>
      <c r="L66" s="499"/>
      <c r="M66" s="49"/>
      <c r="N66" s="120"/>
      <c r="O66" s="124"/>
      <c r="P66" s="120"/>
      <c r="Q66" s="120"/>
      <c r="R66" s="120"/>
    </row>
    <row r="67" spans="1:20" s="117" customFormat="1" ht="20.100000000000001" customHeight="1" x14ac:dyDescent="0.25">
      <c r="B67" s="127"/>
      <c r="C67" s="34"/>
      <c r="D67" s="34"/>
      <c r="E67" s="34"/>
      <c r="F67" s="34"/>
      <c r="G67" s="34"/>
      <c r="H67" s="34"/>
      <c r="I67" s="128"/>
      <c r="J67" s="129"/>
      <c r="L67" s="40"/>
      <c r="M67" s="40"/>
      <c r="T67" s="124"/>
    </row>
    <row r="68" spans="1:20" s="117" customFormat="1" ht="20.100000000000001" customHeight="1" x14ac:dyDescent="0.25">
      <c r="A68" s="476" t="s">
        <v>732</v>
      </c>
      <c r="B68" s="476"/>
      <c r="C68" s="476"/>
      <c r="D68" s="476"/>
      <c r="E68" s="476"/>
      <c r="F68" s="476"/>
      <c r="G68" s="476"/>
      <c r="H68" s="127"/>
      <c r="I68" s="328" t="str">
        <f>IF(ISERROR((I61+I63)/(D44+F44)),"",(I61+I63)/(D44+F44))</f>
        <v/>
      </c>
      <c r="L68" s="34"/>
      <c r="M68" s="34"/>
      <c r="N68" s="120"/>
      <c r="O68" s="120"/>
      <c r="P68" s="120"/>
      <c r="Q68" s="120"/>
      <c r="R68" s="120"/>
    </row>
    <row r="69" spans="1:20" s="117" customFormat="1" ht="20.100000000000001" customHeight="1" x14ac:dyDescent="0.25">
      <c r="A69" s="130"/>
      <c r="B69" s="131"/>
      <c r="C69" s="34"/>
      <c r="D69" s="132"/>
      <c r="E69" s="131"/>
      <c r="F69" s="131"/>
      <c r="G69" s="127"/>
      <c r="H69" s="127"/>
      <c r="I69" s="127"/>
      <c r="L69" s="34"/>
      <c r="M69" s="34"/>
      <c r="N69" s="120"/>
      <c r="O69" s="120"/>
      <c r="P69" s="120"/>
      <c r="Q69" s="120"/>
      <c r="R69" s="120"/>
    </row>
    <row r="70" spans="1:20" ht="20.100000000000001" customHeight="1" x14ac:dyDescent="0.25">
      <c r="A70" s="441"/>
      <c r="B70" s="441"/>
      <c r="C70" s="441"/>
      <c r="D70" s="441"/>
      <c r="E70" s="441"/>
      <c r="F70" s="441"/>
      <c r="G70" s="441"/>
      <c r="H70" s="441"/>
      <c r="I70" s="441"/>
      <c r="J70" s="441"/>
      <c r="K70" s="441"/>
      <c r="M70" s="52"/>
    </row>
    <row r="71" spans="1:20" ht="23.45" customHeight="1" x14ac:dyDescent="0.25">
      <c r="A71" s="441" t="s">
        <v>726</v>
      </c>
      <c r="B71" s="441" t="b">
        <v>0</v>
      </c>
      <c r="C71" s="441"/>
      <c r="D71" s="441" t="b">
        <v>0</v>
      </c>
      <c r="E71" s="441"/>
      <c r="F71" s="441"/>
      <c r="G71" s="441"/>
      <c r="H71" s="441"/>
      <c r="I71" s="441"/>
      <c r="J71" s="441"/>
      <c r="K71" s="441"/>
      <c r="M71" s="52"/>
    </row>
    <row r="72" spans="1:20" ht="23.45" customHeight="1" x14ac:dyDescent="0.25">
      <c r="B72" s="286" t="s">
        <v>723</v>
      </c>
      <c r="C72" s="133"/>
      <c r="D72" s="133"/>
      <c r="E72" s="133"/>
      <c r="H72" s="40"/>
      <c r="M72" s="52"/>
    </row>
    <row r="73" spans="1:20" ht="23.45" customHeight="1" x14ac:dyDescent="0.25">
      <c r="A73" s="260" t="s">
        <v>10</v>
      </c>
      <c r="B73" s="310" t="b">
        <v>0</v>
      </c>
      <c r="C73" s="260" t="s">
        <v>11</v>
      </c>
      <c r="D73" s="310" t="b">
        <v>0</v>
      </c>
      <c r="E73" s="90" t="s">
        <v>724</v>
      </c>
      <c r="F73" s="377"/>
      <c r="G73" s="287"/>
      <c r="H73" s="40"/>
      <c r="K73" s="45" t="str">
        <f>IF(P73+Q73&gt;1,"Scegliere una sola opzione",IF(AND(Q73=1,F73=0),"Indicare il numero di lavoratori somministrati a tempo determinato",IF(AND(Q73=0,P73=1,F73&gt;0),"Attenzione: risposte non coerenti tra loro","")))</f>
        <v/>
      </c>
      <c r="M73" s="52"/>
      <c r="N73" s="82" t="str">
        <f>+IF(B73=TRUE,"1","0")</f>
        <v>0</v>
      </c>
      <c r="O73" s="82" t="str">
        <f>+IF(D73=TRUE,"1","0")</f>
        <v>0</v>
      </c>
      <c r="P73" s="101">
        <f>N73*1</f>
        <v>0</v>
      </c>
      <c r="Q73" s="101">
        <f>O73*1</f>
        <v>0</v>
      </c>
    </row>
    <row r="74" spans="1:20" ht="14.45" customHeight="1" x14ac:dyDescent="0.25">
      <c r="A74" s="133"/>
      <c r="B74" s="133"/>
      <c r="C74" s="260"/>
      <c r="D74" s="274" t="b">
        <v>0</v>
      </c>
      <c r="E74" s="260"/>
      <c r="F74" s="288"/>
      <c r="G74" s="121"/>
      <c r="I74" s="133"/>
      <c r="M74" s="52"/>
      <c r="P74" s="99"/>
      <c r="Q74" s="99"/>
    </row>
    <row r="75" spans="1:20" ht="23.45" customHeight="1" x14ac:dyDescent="0.25">
      <c r="A75" s="75"/>
      <c r="B75" s="286" t="s">
        <v>725</v>
      </c>
      <c r="C75" s="75"/>
      <c r="D75" s="75"/>
      <c r="E75" s="260"/>
      <c r="F75" s="121"/>
      <c r="I75" s="133"/>
      <c r="M75" s="52"/>
      <c r="P75" s="99"/>
      <c r="Q75" s="99"/>
    </row>
    <row r="76" spans="1:20" ht="26.45" customHeight="1" x14ac:dyDescent="0.25">
      <c r="A76" s="260" t="s">
        <v>10</v>
      </c>
      <c r="B76" s="310" t="b">
        <v>0</v>
      </c>
      <c r="C76" s="260" t="s">
        <v>11</v>
      </c>
      <c r="D76" s="310" t="b">
        <v>0</v>
      </c>
      <c r="E76" s="90" t="s">
        <v>724</v>
      </c>
      <c r="F76" s="378"/>
      <c r="G76" s="287"/>
      <c r="K76" s="45" t="str">
        <f>IF(P76+Q76&gt;1,"Scegliere una sola opzione",IF(AND(Q76=1,F76=0),"Indicare il numero di lavoratori somministrati a tempo indeterminato",IF(AND(Q76=0,P76=1,F76&gt;0),"Attenzione: risposte non coerenti tra loro","")))</f>
        <v/>
      </c>
      <c r="M76" s="52"/>
      <c r="N76" s="82" t="str">
        <f>+IF(B76=TRUE,"1","0")</f>
        <v>0</v>
      </c>
      <c r="O76" s="82" t="str">
        <f>+IF(D76=TRUE,"1","0")</f>
        <v>0</v>
      </c>
      <c r="P76" s="101">
        <f>N76*1</f>
        <v>0</v>
      </c>
      <c r="Q76" s="101">
        <f>O76*1</f>
        <v>0</v>
      </c>
    </row>
    <row r="77" spans="1:20" s="117" customFormat="1" ht="23.45" customHeight="1" x14ac:dyDescent="0.25">
      <c r="A77" s="134"/>
      <c r="B77" s="127"/>
      <c r="C77" s="127"/>
      <c r="E77" s="127"/>
      <c r="F77" s="127"/>
      <c r="G77" s="127"/>
      <c r="H77" s="127"/>
      <c r="I77" s="127"/>
      <c r="J77" s="127"/>
      <c r="L77" s="34"/>
      <c r="M77" s="34"/>
      <c r="N77" s="120"/>
      <c r="O77" s="120"/>
      <c r="P77" s="120"/>
      <c r="Q77" s="120"/>
      <c r="R77" s="120"/>
    </row>
    <row r="78" spans="1:20" s="40" customFormat="1" ht="20.100000000000001" customHeight="1" x14ac:dyDescent="0.25">
      <c r="A78" s="273"/>
      <c r="J78" s="136"/>
      <c r="L78" s="45"/>
      <c r="M78" s="45"/>
      <c r="Q78" s="90"/>
      <c r="R78" s="34"/>
    </row>
    <row r="79" spans="1:20" s="40" customFormat="1" ht="20.100000000000001" hidden="1" customHeight="1" x14ac:dyDescent="0.25">
      <c r="A79" s="135"/>
      <c r="J79" s="136"/>
      <c r="L79" s="45"/>
      <c r="M79" s="45"/>
      <c r="Q79" s="90"/>
      <c r="R79" s="34"/>
    </row>
    <row r="80" spans="1:20" s="40" customFormat="1" ht="20.100000000000001" hidden="1" customHeight="1" x14ac:dyDescent="0.25">
      <c r="A80" s="118"/>
      <c r="J80" s="136"/>
      <c r="L80" s="45"/>
      <c r="M80" s="45"/>
      <c r="Q80" s="90"/>
      <c r="R80" s="34"/>
    </row>
    <row r="81" spans="1:24" s="40" customFormat="1" ht="20.100000000000001" hidden="1" customHeight="1" x14ac:dyDescent="0.25">
      <c r="A81" s="118"/>
      <c r="J81" s="136"/>
      <c r="K81" s="45"/>
      <c r="M81" s="45"/>
      <c r="Q81" s="90"/>
      <c r="R81" s="34"/>
    </row>
    <row r="82" spans="1:24" s="40" customFormat="1" ht="20.100000000000001" hidden="1" customHeight="1" x14ac:dyDescent="0.25">
      <c r="A82" s="118"/>
      <c r="J82" s="136"/>
      <c r="K82" s="45"/>
      <c r="M82" s="45"/>
      <c r="Q82" s="90"/>
      <c r="R82" s="34"/>
    </row>
    <row r="83" spans="1:24" s="117" customFormat="1" ht="20.100000000000001" hidden="1" customHeight="1" x14ac:dyDescent="0.25">
      <c r="B83" s="127"/>
      <c r="E83" s="138"/>
      <c r="F83" s="129"/>
      <c r="G83" s="129"/>
      <c r="L83" s="40"/>
      <c r="M83" s="71"/>
      <c r="N83" s="93"/>
      <c r="O83" s="82"/>
      <c r="P83" s="78"/>
      <c r="Q83" s="78"/>
      <c r="R83" s="120"/>
    </row>
    <row r="84" spans="1:24" s="40" customFormat="1" ht="20.100000000000001" hidden="1" customHeight="1" x14ac:dyDescent="0.25">
      <c r="A84" s="502"/>
      <c r="B84" s="502"/>
      <c r="C84" s="502"/>
      <c r="D84" s="502"/>
      <c r="E84" s="502"/>
      <c r="F84" s="502"/>
      <c r="G84" s="502"/>
      <c r="H84" s="502"/>
      <c r="I84" s="502"/>
      <c r="J84" s="502"/>
      <c r="K84" s="502"/>
      <c r="L84" s="34"/>
      <c r="M84" s="34"/>
      <c r="N84" s="122"/>
      <c r="O84" s="122"/>
      <c r="P84" s="139"/>
      <c r="Q84" s="139"/>
      <c r="R84" s="34"/>
    </row>
    <row r="85" spans="1:24" s="141" customFormat="1" ht="20.100000000000001" hidden="1" customHeight="1" x14ac:dyDescent="0.25">
      <c r="A85" s="140"/>
      <c r="B85" s="140"/>
      <c r="C85" s="140"/>
      <c r="D85" s="140"/>
      <c r="E85" s="140"/>
      <c r="F85" s="140"/>
      <c r="G85" s="140"/>
      <c r="H85" s="136"/>
      <c r="I85" s="274"/>
      <c r="J85" s="136"/>
      <c r="K85" s="274"/>
      <c r="L85" s="45" t="str">
        <f>IF(P85+Q85&gt;1,"Scegliere una sola opzione","")</f>
        <v/>
      </c>
      <c r="M85" s="45"/>
      <c r="N85" s="123"/>
      <c r="O85" s="123"/>
      <c r="P85" s="123"/>
      <c r="Q85" s="123"/>
      <c r="R85" s="42"/>
    </row>
    <row r="86" spans="1:24" s="117" customFormat="1" ht="20.100000000000001" hidden="1" customHeight="1" x14ac:dyDescent="0.25">
      <c r="I86" s="126"/>
      <c r="L86" s="40"/>
      <c r="M86" s="40"/>
      <c r="O86" s="120"/>
      <c r="P86" s="120"/>
      <c r="Q86" s="120"/>
      <c r="R86" s="120"/>
    </row>
    <row r="87" spans="1:24" s="116" customFormat="1" ht="20.100000000000001" customHeight="1" x14ac:dyDescent="0.25">
      <c r="A87" s="505" t="s">
        <v>666</v>
      </c>
      <c r="B87" s="505"/>
      <c r="C87" s="505"/>
      <c r="D87" s="505"/>
      <c r="E87" s="505"/>
      <c r="F87" s="505"/>
      <c r="G87" s="505"/>
      <c r="H87" s="505"/>
      <c r="I87" s="505"/>
      <c r="J87" s="505"/>
      <c r="K87" s="505"/>
      <c r="L87" s="28"/>
      <c r="M87" s="29"/>
    </row>
    <row r="88" spans="1:24" s="142" customFormat="1" ht="20.100000000000001" customHeight="1" x14ac:dyDescent="0.25">
      <c r="A88" s="521" t="s">
        <v>696</v>
      </c>
      <c r="B88" s="521"/>
      <c r="C88" s="521"/>
      <c r="D88" s="521"/>
      <c r="E88" s="521"/>
      <c r="F88" s="521"/>
      <c r="G88" s="521"/>
      <c r="H88" s="521"/>
      <c r="I88" s="521"/>
      <c r="J88" s="521"/>
      <c r="K88" s="521"/>
      <c r="L88" s="56"/>
      <c r="M88" s="72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</row>
    <row r="89" spans="1:24" s="142" customFormat="1" ht="9.75" customHeight="1" x14ac:dyDescent="0.25">
      <c r="A89" s="143"/>
      <c r="B89" s="143"/>
      <c r="C89" s="143"/>
      <c r="D89" s="143"/>
      <c r="E89" s="143"/>
      <c r="F89" s="143"/>
      <c r="G89" s="143"/>
      <c r="H89" s="143"/>
      <c r="I89" s="144"/>
      <c r="J89" s="143"/>
      <c r="K89" s="143"/>
      <c r="L89" s="56"/>
      <c r="M89" s="72"/>
      <c r="N89" s="75"/>
      <c r="O89" s="75"/>
      <c r="P89" s="75"/>
      <c r="Q89" s="75"/>
      <c r="R89" s="75"/>
      <c r="S89" s="75"/>
      <c r="T89" s="75"/>
      <c r="U89" s="53"/>
      <c r="V89" s="53"/>
      <c r="W89" s="53"/>
      <c r="X89" s="53"/>
    </row>
    <row r="90" spans="1:24" s="116" customFormat="1" ht="20.100000000000001" customHeight="1" x14ac:dyDescent="0.25">
      <c r="A90" s="272" t="s">
        <v>695</v>
      </c>
      <c r="B90" s="145"/>
      <c r="C90" s="145"/>
      <c r="D90" s="145"/>
      <c r="E90" s="145"/>
      <c r="F90" s="145"/>
      <c r="G90" s="145"/>
      <c r="H90" s="145"/>
      <c r="I90" s="75"/>
      <c r="J90" s="145"/>
      <c r="K90" s="145"/>
      <c r="L90" s="28"/>
      <c r="M90" s="51"/>
      <c r="N90" s="145"/>
      <c r="O90" s="146"/>
      <c r="P90" s="75"/>
      <c r="Q90" s="75"/>
      <c r="R90" s="75"/>
      <c r="S90" s="75"/>
      <c r="T90" s="75"/>
      <c r="U90" s="75"/>
      <c r="V90" s="75"/>
      <c r="W90" s="75"/>
      <c r="X90" s="75"/>
    </row>
    <row r="91" spans="1:24" s="116" customFormat="1" ht="33" customHeight="1" x14ac:dyDescent="0.25">
      <c r="A91" s="522"/>
      <c r="B91" s="522"/>
      <c r="C91" s="522"/>
      <c r="D91" s="522"/>
      <c r="E91" s="522"/>
      <c r="F91" s="522"/>
      <c r="G91" s="522"/>
      <c r="H91" s="523" t="s">
        <v>30</v>
      </c>
      <c r="I91" s="523"/>
      <c r="J91" s="524" t="s">
        <v>29</v>
      </c>
      <c r="K91" s="525"/>
      <c r="L91" s="28"/>
      <c r="M91" s="51"/>
      <c r="N91" s="75" t="s">
        <v>31</v>
      </c>
      <c r="O91" s="54"/>
      <c r="P91" s="54"/>
      <c r="Q91" s="54"/>
      <c r="R91" s="75"/>
      <c r="S91" s="75"/>
      <c r="T91" s="75"/>
      <c r="U91" s="75"/>
      <c r="V91" s="75"/>
      <c r="W91" s="75"/>
      <c r="X91" s="75"/>
    </row>
    <row r="92" spans="1:24" s="116" customFormat="1" ht="20.100000000000001" customHeight="1" x14ac:dyDescent="0.25">
      <c r="A92" s="399" t="s">
        <v>719</v>
      </c>
      <c r="B92" s="399"/>
      <c r="C92" s="399"/>
      <c r="D92" s="399"/>
      <c r="E92" s="399"/>
      <c r="F92" s="399"/>
      <c r="G92" s="400"/>
      <c r="H92" s="403"/>
      <c r="I92" s="404"/>
      <c r="J92" s="403"/>
      <c r="K92" s="404"/>
      <c r="L92" s="58" t="str">
        <f>IF(F104+G104+H104+I104=0,IF(H92&gt;0,"Nessun quadro/impieg./intermedio FT in B.2!",""),IF(H92=0,"Compilare Ferie Quadri/Impiegati/Intermedi",""))</f>
        <v/>
      </c>
      <c r="M92" s="73"/>
      <c r="N92" s="397" t="s">
        <v>32</v>
      </c>
      <c r="O92" s="397"/>
      <c r="P92" s="397"/>
      <c r="Q92" s="397"/>
      <c r="R92" s="397"/>
      <c r="S92" s="397"/>
      <c r="T92" s="75"/>
      <c r="U92" s="75"/>
      <c r="V92" s="75"/>
      <c r="W92" s="75"/>
      <c r="X92" s="75"/>
    </row>
    <row r="93" spans="1:24" s="116" customFormat="1" ht="20.100000000000001" customHeight="1" x14ac:dyDescent="0.25">
      <c r="A93" s="401"/>
      <c r="B93" s="401"/>
      <c r="C93" s="401"/>
      <c r="D93" s="401"/>
      <c r="E93" s="401"/>
      <c r="F93" s="401"/>
      <c r="G93" s="402"/>
      <c r="H93" s="405"/>
      <c r="I93" s="406"/>
      <c r="J93" s="405"/>
      <c r="K93" s="406"/>
      <c r="L93" s="58" t="str">
        <f>IF(J104+K104=0,IF(J92&gt;0,"Nessun Operaio FT in B.2!",""),IF(J92=0,"Compilare Ferie Operai",""))</f>
        <v/>
      </c>
      <c r="M93" s="73"/>
      <c r="N93" s="398" t="s">
        <v>33</v>
      </c>
      <c r="O93" s="398"/>
      <c r="P93" s="398"/>
      <c r="Q93" s="75"/>
      <c r="R93" s="75"/>
      <c r="S93" s="75"/>
      <c r="T93" s="75"/>
      <c r="U93" s="75"/>
      <c r="V93" s="75"/>
      <c r="W93" s="75"/>
      <c r="X93" s="75"/>
    </row>
    <row r="94" spans="1:24" s="116" customFormat="1" ht="20.100000000000001" customHeight="1" x14ac:dyDescent="0.2">
      <c r="A94" s="399" t="s">
        <v>671</v>
      </c>
      <c r="B94" s="399"/>
      <c r="C94" s="399"/>
      <c r="D94" s="399"/>
      <c r="E94" s="399"/>
      <c r="F94" s="399"/>
      <c r="G94" s="400"/>
      <c r="H94" s="412"/>
      <c r="I94" s="413"/>
      <c r="J94" s="412"/>
      <c r="K94" s="413"/>
      <c r="L94" s="58" t="str">
        <f>IF(F104+G104+H104+I104=0,IF(H94&gt;0,"Nessun quadro/impiegato/intermedio in B.2!",""),IF(H94=0,"Compilare Orario Quadri/Impiegati/Intermedi",IF(H94&gt;48,"Orario settimanale &gt; 48 ore?","")))</f>
        <v/>
      </c>
      <c r="M94" s="73"/>
      <c r="N94" s="147"/>
      <c r="O94" s="148" t="s">
        <v>34</v>
      </c>
      <c r="P94" s="149" t="s">
        <v>35</v>
      </c>
      <c r="Q94" s="75"/>
      <c r="R94" s="75"/>
      <c r="S94" s="75"/>
      <c r="T94" s="75"/>
      <c r="U94" s="75"/>
      <c r="V94" s="75"/>
      <c r="W94" s="75"/>
      <c r="X94" s="75"/>
    </row>
    <row r="95" spans="1:24" s="116" customFormat="1" ht="20.100000000000001" customHeight="1" x14ac:dyDescent="0.25">
      <c r="A95" s="386"/>
      <c r="B95" s="386"/>
      <c r="C95" s="386"/>
      <c r="D95" s="386"/>
      <c r="E95" s="386"/>
      <c r="F95" s="386"/>
      <c r="G95" s="411"/>
      <c r="H95" s="414"/>
      <c r="I95" s="415"/>
      <c r="J95" s="414"/>
      <c r="K95" s="415"/>
      <c r="L95" s="58" t="str">
        <f>IF(J104+K104=0,IF(J94&gt;0,"Nessun operaio in B.2!",""),IF(J94=0,"Compilare Orario Operai",IF(J94&gt;48,"Orario settimanale &gt; 48?","")))</f>
        <v/>
      </c>
      <c r="M95" s="73"/>
      <c r="N95" s="150" t="s">
        <v>36</v>
      </c>
      <c r="O95" s="151" t="e">
        <f>H92/(F104+G104+H104+I104)</f>
        <v>#DIV/0!</v>
      </c>
      <c r="P95" s="152" t="e">
        <f>J92/(J104+K104)</f>
        <v>#DIV/0!</v>
      </c>
      <c r="Q95" s="75"/>
      <c r="R95" s="75"/>
      <c r="S95" s="75"/>
      <c r="T95" s="75"/>
      <c r="U95" s="75"/>
      <c r="V95" s="75"/>
      <c r="W95" s="75"/>
      <c r="X95" s="75"/>
    </row>
    <row r="96" spans="1:24" s="116" customFormat="1" ht="32.25" customHeight="1" x14ac:dyDescent="0.25">
      <c r="A96" s="416" t="s">
        <v>661</v>
      </c>
      <c r="B96" s="416"/>
      <c r="C96" s="416"/>
      <c r="D96" s="416"/>
      <c r="E96" s="416"/>
      <c r="F96" s="416"/>
      <c r="G96" s="417"/>
      <c r="H96" s="418"/>
      <c r="I96" s="419"/>
      <c r="J96" s="420"/>
      <c r="K96" s="419"/>
      <c r="L96" s="56"/>
      <c r="M96" s="51"/>
      <c r="N96" s="150" t="s">
        <v>37</v>
      </c>
      <c r="O96" s="151" t="e">
        <f>H94/(F104+G104+H104+I104)</f>
        <v>#DIV/0!</v>
      </c>
      <c r="P96" s="152" t="e">
        <f>J94/(J104+K104)</f>
        <v>#DIV/0!</v>
      </c>
      <c r="Q96" s="75"/>
      <c r="R96" s="75"/>
      <c r="S96" s="75"/>
      <c r="T96" s="75"/>
      <c r="U96" s="75"/>
      <c r="V96" s="75"/>
      <c r="W96" s="75"/>
      <c r="X96" s="75"/>
    </row>
    <row r="97" spans="1:27" s="116" customFormat="1" ht="20.100000000000001" customHeight="1" x14ac:dyDescent="0.2">
      <c r="A97" s="409" t="s">
        <v>660</v>
      </c>
      <c r="B97" s="409"/>
      <c r="C97" s="409"/>
      <c r="D97" s="409"/>
      <c r="E97" s="409"/>
      <c r="F97" s="409"/>
      <c r="G97" s="409"/>
      <c r="H97" s="409"/>
      <c r="I97" s="409"/>
      <c r="J97" s="409"/>
      <c r="K97" s="409"/>
      <c r="L97" s="28"/>
      <c r="M97" s="51"/>
      <c r="N97" s="75"/>
      <c r="O97" s="52"/>
      <c r="P97" s="52"/>
      <c r="Q97" s="75"/>
      <c r="R97" s="75"/>
      <c r="S97" s="75"/>
      <c r="T97" s="75"/>
      <c r="U97" s="75"/>
      <c r="V97" s="75"/>
      <c r="W97" s="75"/>
      <c r="X97" s="75"/>
    </row>
    <row r="98" spans="1:27" s="116" customFormat="1" ht="20.100000000000001" customHeight="1" x14ac:dyDescent="0.2">
      <c r="A98" s="145"/>
      <c r="B98" s="145"/>
      <c r="C98" s="145"/>
      <c r="D98" s="145"/>
      <c r="E98" s="145"/>
      <c r="F98" s="145"/>
      <c r="G98" s="145"/>
      <c r="H98" s="145"/>
      <c r="I98" s="75"/>
      <c r="J98" s="145"/>
      <c r="K98" s="145"/>
      <c r="L98" s="28"/>
      <c r="M98" s="51"/>
      <c r="N98" s="145"/>
      <c r="O98" s="153"/>
      <c r="P98" s="52"/>
      <c r="Q98" s="75"/>
      <c r="R98" s="75"/>
      <c r="S98" s="75"/>
      <c r="T98" s="75"/>
      <c r="U98" s="75"/>
      <c r="V98" s="75"/>
      <c r="W98" s="75"/>
      <c r="X98" s="75"/>
    </row>
    <row r="99" spans="1:27" s="116" customFormat="1" ht="30.75" customHeight="1" x14ac:dyDescent="0.25">
      <c r="A99" s="410" t="s">
        <v>720</v>
      </c>
      <c r="B99" s="410"/>
      <c r="C99" s="410"/>
      <c r="D99" s="410"/>
      <c r="E99" s="410"/>
      <c r="F99" s="410"/>
      <c r="G99" s="410"/>
      <c r="H99" s="410"/>
      <c r="I99" s="410"/>
      <c r="J99" s="410"/>
      <c r="K99" s="410"/>
      <c r="L99" s="28"/>
      <c r="M99" s="51"/>
      <c r="N99" s="396"/>
      <c r="O99" s="396"/>
      <c r="P99" s="389" t="s">
        <v>38</v>
      </c>
      <c r="Q99" s="389"/>
      <c r="R99" s="390"/>
      <c r="S99" s="389" t="s">
        <v>26</v>
      </c>
      <c r="T99" s="389"/>
      <c r="U99" s="390"/>
      <c r="V99" s="389" t="s">
        <v>39</v>
      </c>
      <c r="W99" s="389"/>
      <c r="X99" s="390"/>
      <c r="Y99" s="389" t="s">
        <v>29</v>
      </c>
      <c r="Z99" s="389"/>
      <c r="AA99" s="390"/>
    </row>
    <row r="100" spans="1:27" s="116" customFormat="1" ht="29.25" customHeight="1" x14ac:dyDescent="0.25">
      <c r="A100" s="391" t="s">
        <v>40</v>
      </c>
      <c r="B100" s="391"/>
      <c r="C100" s="391"/>
      <c r="D100" s="391"/>
      <c r="E100" s="391"/>
      <c r="F100" s="391"/>
      <c r="G100" s="391"/>
      <c r="H100" s="391"/>
      <c r="I100" s="391"/>
      <c r="J100" s="391"/>
      <c r="K100" s="391"/>
      <c r="L100" s="28"/>
      <c r="M100" s="51"/>
      <c r="N100" s="396"/>
      <c r="O100" s="396"/>
      <c r="P100" s="154" t="s">
        <v>17</v>
      </c>
      <c r="Q100" s="155" t="s">
        <v>18</v>
      </c>
      <c r="R100" s="156" t="s">
        <v>38</v>
      </c>
      <c r="S100" s="154" t="s">
        <v>17</v>
      </c>
      <c r="T100" s="155" t="s">
        <v>18</v>
      </c>
      <c r="U100" s="156" t="s">
        <v>38</v>
      </c>
      <c r="V100" s="154" t="s">
        <v>17</v>
      </c>
      <c r="W100" s="155" t="s">
        <v>18</v>
      </c>
      <c r="X100" s="156" t="s">
        <v>38</v>
      </c>
      <c r="Y100" s="154" t="s">
        <v>17</v>
      </c>
      <c r="Z100" s="155" t="s">
        <v>18</v>
      </c>
      <c r="AA100" s="156" t="s">
        <v>38</v>
      </c>
    </row>
    <row r="101" spans="1:27" s="116" customFormat="1" ht="20.25" customHeight="1" x14ac:dyDescent="0.25">
      <c r="A101" s="395" t="s">
        <v>41</v>
      </c>
      <c r="B101" s="395"/>
      <c r="C101" s="395"/>
      <c r="D101" s="395"/>
      <c r="E101" s="395"/>
      <c r="F101" s="393" t="s">
        <v>668</v>
      </c>
      <c r="G101" s="394"/>
      <c r="H101" s="394"/>
      <c r="I101" s="394"/>
      <c r="J101" s="394"/>
      <c r="K101" s="394"/>
      <c r="L101" s="28"/>
      <c r="M101" s="51"/>
      <c r="N101" s="157" t="s">
        <v>42</v>
      </c>
      <c r="O101" s="157"/>
      <c r="P101" s="152">
        <f>+S101+V101+Y101</f>
        <v>0</v>
      </c>
      <c r="Q101" s="158">
        <f>+T101+W101+Z101</f>
        <v>0</v>
      </c>
      <c r="R101" s="159">
        <f>+U101+X101+AA101</f>
        <v>0</v>
      </c>
      <c r="S101" s="152">
        <f>+$F$104</f>
        <v>0</v>
      </c>
      <c r="T101" s="158">
        <f>$G$104</f>
        <v>0</v>
      </c>
      <c r="U101" s="159">
        <f>+S101+T101</f>
        <v>0</v>
      </c>
      <c r="V101" s="152">
        <f>$H$104</f>
        <v>0</v>
      </c>
      <c r="W101" s="158">
        <f>$I$104</f>
        <v>0</v>
      </c>
      <c r="X101" s="159">
        <f>+V101+W101</f>
        <v>0</v>
      </c>
      <c r="Y101" s="152">
        <f>$J$104</f>
        <v>0</v>
      </c>
      <c r="Z101" s="158">
        <f>$K$104</f>
        <v>0</v>
      </c>
      <c r="AA101" s="159">
        <f>+Y101+Z101</f>
        <v>0</v>
      </c>
    </row>
    <row r="102" spans="1:27" s="116" customFormat="1" ht="20.100000000000001" customHeight="1" x14ac:dyDescent="0.25">
      <c r="A102" s="145"/>
      <c r="B102" s="145"/>
      <c r="C102" s="145"/>
      <c r="D102" s="145"/>
      <c r="E102" s="160"/>
      <c r="F102" s="392" t="s">
        <v>26</v>
      </c>
      <c r="G102" s="392"/>
      <c r="H102" s="392" t="s">
        <v>39</v>
      </c>
      <c r="I102" s="392"/>
      <c r="J102" s="392" t="s">
        <v>29</v>
      </c>
      <c r="K102" s="392"/>
      <c r="L102" s="28"/>
      <c r="M102" s="51"/>
      <c r="N102" s="157" t="s">
        <v>43</v>
      </c>
      <c r="O102" s="157"/>
      <c r="P102" s="161" t="str">
        <f>IF(P101&gt;0,+(S102*S101+V102*V101+Y102*Y101)/P101,"0")</f>
        <v>0</v>
      </c>
      <c r="Q102" s="162" t="str">
        <f>IF(Q101&gt;0,+(T102*T101+W102*W101+Z102*Z101)/Q101,"0")</f>
        <v>0</v>
      </c>
      <c r="R102" s="163" t="str">
        <f>IF(P101&gt;0,IF(Q101&gt;0,+(P102*P101+Q102*Q101)/R101,P102),Q102)</f>
        <v>0</v>
      </c>
      <c r="S102" s="161" t="str">
        <f>IF(S101&gt;0,(((365-105-10-H92)/5)*(H94-(H96/60))-F117/S101),"0")</f>
        <v>0</v>
      </c>
      <c r="T102" s="162" t="str">
        <f>IF(T101&gt;0,(((365-105-10-H92)/5)*(H94-(H96/60))-G117/T101),"0")</f>
        <v>0</v>
      </c>
      <c r="U102" s="163" t="str">
        <f>IF(S101&gt;0,IF(T101&gt;0,+(S102*S101+T102*T101)/U101,S102),T102)</f>
        <v>0</v>
      </c>
      <c r="V102" s="161" t="str">
        <f>IF(V101&gt;0,(((365-105-10-H92)/5)*(H94-(H96/60))-H117/V101),"0")</f>
        <v>0</v>
      </c>
      <c r="W102" s="162" t="str">
        <f>IF(W101&gt;0,(((365-105-10-H92)/5)*(H94-(H96/60))-I117/W101),"0")</f>
        <v>0</v>
      </c>
      <c r="X102" s="163" t="str">
        <f>IF(V101&gt;0,IF(W101&gt;0,+(V102*V101+W102*W101)/X101,V102),W102)</f>
        <v>0</v>
      </c>
      <c r="Y102" s="161" t="str">
        <f>IF(Y101&gt;0,(((365-105-10-J92)/5)*(J94-(J96/60))-J117/Y101),"0")</f>
        <v>0</v>
      </c>
      <c r="Z102" s="162" t="str">
        <f>IF(Z101&gt;0,(((365-105-10-J92)/5)*(J94-(J96/60))-K117/Z101),"0")</f>
        <v>0</v>
      </c>
      <c r="AA102" s="163" t="str">
        <f>IF(Y101&gt;0,IF(Z101&gt;0,+(Y102*Y101+Z102*Z101)/AA101,Y102),Z102)</f>
        <v>0</v>
      </c>
    </row>
    <row r="103" spans="1:27" s="116" customFormat="1" ht="20.100000000000001" customHeight="1" x14ac:dyDescent="0.25">
      <c r="A103" s="145"/>
      <c r="B103" s="145"/>
      <c r="C103" s="145"/>
      <c r="D103" s="145"/>
      <c r="E103" s="160"/>
      <c r="F103" s="164" t="s">
        <v>17</v>
      </c>
      <c r="G103" s="165" t="s">
        <v>18</v>
      </c>
      <c r="H103" s="164" t="s">
        <v>17</v>
      </c>
      <c r="I103" s="166" t="s">
        <v>18</v>
      </c>
      <c r="J103" s="164" t="s">
        <v>17</v>
      </c>
      <c r="K103" s="165" t="s">
        <v>18</v>
      </c>
      <c r="L103" s="28"/>
      <c r="M103" s="51"/>
      <c r="N103" s="157" t="s">
        <v>44</v>
      </c>
      <c r="O103" s="157"/>
      <c r="P103" s="161" t="str">
        <f>IF(P101&gt;0,+(S103*S101+V103*V101+Y103*Y101)/P101,"0")</f>
        <v>0</v>
      </c>
      <c r="Q103" s="162" t="str">
        <f>IF(Q101,+(T103*T101+W103*W101+Z103*Z101)/Q101,"0")</f>
        <v>0</v>
      </c>
      <c r="R103" s="163" t="str">
        <f>IF(P101&gt;0,IF(Q101&gt;0,+(P103*P101+Q103*Q101)/R101,P103),Q103)</f>
        <v>0</v>
      </c>
      <c r="S103" s="161" t="str">
        <f>IF(S101&gt;0,+S102-(F105+F106+F109+F110+F112+F113+F114)/S101,"0")</f>
        <v>0</v>
      </c>
      <c r="T103" s="162" t="str">
        <f>IF(T101&gt;0,+T102-(G105+G106+G109+G110+G112+G113+G114)/T101,"0")</f>
        <v>0</v>
      </c>
      <c r="U103" s="163" t="str">
        <f>IF(S101&gt;0,IF(T101&gt;0,+(S103*S101+T103*T101)/U101,S103),T103)</f>
        <v>0</v>
      </c>
      <c r="V103" s="161" t="str">
        <f>IF(V101&gt;0,+V102-(H105+H106+H109+H110+H112+H113+H114)/V101,"0")</f>
        <v>0</v>
      </c>
      <c r="W103" s="162" t="str">
        <f>IF(W101&gt;0,+W102-(I105+I106+I109+I110+I112+I113+I114)/W101,"0")</f>
        <v>0</v>
      </c>
      <c r="X103" s="163" t="str">
        <f>IF(V101&gt;0,IF(W101&gt;0,+(V103*V101+W103*W101)/X101,V103),W103)</f>
        <v>0</v>
      </c>
      <c r="Y103" s="161" t="str">
        <f>IF(Y101&gt;0,+Y102-(J105+J106+J109+J110+J112+J113+J114)/Y101,"0")</f>
        <v>0</v>
      </c>
      <c r="Z103" s="162" t="str">
        <f>IF(Z101&gt;0,+Z102-(K105+K106+K109+K110+K112+K113+K114)/Z101,"0")</f>
        <v>0</v>
      </c>
      <c r="AA103" s="163" t="str">
        <f>IF(Y101&gt;0,IF(Z101&gt;0,+(Y103*Y101+Z103*Z101)/AA101,Y103),Z103)</f>
        <v>0</v>
      </c>
    </row>
    <row r="104" spans="1:27" s="116" customFormat="1" ht="25.5" customHeight="1" x14ac:dyDescent="0.25">
      <c r="A104" s="407" t="s">
        <v>745</v>
      </c>
      <c r="B104" s="407"/>
      <c r="C104" s="407"/>
      <c r="D104" s="407"/>
      <c r="E104" s="408"/>
      <c r="F104" s="167">
        <f>+(D53+H53-E53-I53)/2</f>
        <v>0</v>
      </c>
      <c r="G104" s="168">
        <f>(F53+J53-G53-K53)/2</f>
        <v>0</v>
      </c>
      <c r="H104" s="167">
        <f>+(D54+D55+H54+H55-E54-E55-I54-I55)/2</f>
        <v>0</v>
      </c>
      <c r="I104" s="168">
        <f>+(F54+F55+J54+J55-G54-G55-K54-K55)/2</f>
        <v>0</v>
      </c>
      <c r="J104" s="167">
        <f>+(D56+H56-E56-I56)/2</f>
        <v>0</v>
      </c>
      <c r="K104" s="168">
        <f>+(F56+J56-G56-K56)/2</f>
        <v>0</v>
      </c>
      <c r="L104" s="28"/>
      <c r="M104" s="51"/>
      <c r="N104" s="169" t="s">
        <v>45</v>
      </c>
      <c r="O104" s="170"/>
      <c r="P104" s="152" t="str">
        <f>IF(P101&gt;0,+(S104*S101+V104*V101+Y104*Y101)/P101,"0")</f>
        <v>0</v>
      </c>
      <c r="Q104" s="158" t="str">
        <f>IF(Q101&gt;0,+(T104*T101+W104*W101+Z104*Z101)/Q101,"0")</f>
        <v>0</v>
      </c>
      <c r="R104" s="159" t="str">
        <f>IF(P101&gt;0,IF(Q101&gt;0,+R102-R103,P104),Q104)</f>
        <v>0</v>
      </c>
      <c r="S104" s="152" t="str">
        <f>IF(S101&gt;0,+S102-S103,"0")</f>
        <v>0</v>
      </c>
      <c r="T104" s="158" t="str">
        <f>IF(T101&gt;0,+T102-T103,"0")</f>
        <v>0</v>
      </c>
      <c r="U104" s="159" t="str">
        <f>IF(S101&gt;0,IF(T101&gt;0,+U102-U103,S104),T104)</f>
        <v>0</v>
      </c>
      <c r="V104" s="152" t="str">
        <f>IF(V101&gt;0,+V102-V103,"0")</f>
        <v>0</v>
      </c>
      <c r="W104" s="158" t="str">
        <f>IF(W101&gt;0,+W102-W103,"0")</f>
        <v>0</v>
      </c>
      <c r="X104" s="159" t="str">
        <f>IF(V101&gt;0,IF(W101&gt;0,+X102-X103,V104),W104)</f>
        <v>0</v>
      </c>
      <c r="Y104" s="152" t="str">
        <f>IF(Y101&gt;0,+Y102-Y103,"0")</f>
        <v>0</v>
      </c>
      <c r="Z104" s="158" t="str">
        <f>IF(Z101&gt;0,+Z102-Z103,"0")</f>
        <v>0</v>
      </c>
      <c r="AA104" s="159" t="str">
        <f>IF(Y101&gt;0,IF(Z101&gt;0,+AA102-AA103,Y104),Z104)</f>
        <v>0</v>
      </c>
    </row>
    <row r="105" spans="1:27" s="116" customFormat="1" ht="20.100000000000001" customHeight="1" x14ac:dyDescent="0.25">
      <c r="A105" s="398" t="s">
        <v>46</v>
      </c>
      <c r="B105" s="398"/>
      <c r="C105" s="398"/>
      <c r="D105" s="398"/>
      <c r="E105" s="398"/>
      <c r="F105" s="217"/>
      <c r="G105" s="218"/>
      <c r="H105" s="217"/>
      <c r="I105" s="218"/>
      <c r="J105" s="217"/>
      <c r="K105" s="218"/>
      <c r="L105" s="35" t="str">
        <f>IF(F104+F105+F106+F109+F110+F111+F112+F113+F114+F117=0,"",IF(F104=0,IF(F105+F106+F109+F110+F111+F112+F113+F114+F117&gt;0,"Attenzione Zero Quadri M full-time in B.2!",""),IF(F105+F106+F109+F110+F111+F112+F113+F114=0,"Nessuna assenza per Quadri M?","")))</f>
        <v/>
      </c>
      <c r="M105" s="73"/>
      <c r="N105" s="75" t="s">
        <v>47</v>
      </c>
      <c r="O105" s="75"/>
      <c r="P105" s="171"/>
      <c r="Q105" s="172"/>
      <c r="R105" s="173"/>
      <c r="S105" s="171" t="str">
        <f>IF(S$101&gt;0,+F105/S$101/8,"0")</f>
        <v>0</v>
      </c>
      <c r="T105" s="172" t="str">
        <f>IF(T$101&gt;0,+G105/T$101/8,"0")</f>
        <v>0</v>
      </c>
      <c r="U105" s="173"/>
      <c r="V105" s="171" t="str">
        <f>IF(V$101&gt;0,+H105/V$101/8,"0")</f>
        <v>0</v>
      </c>
      <c r="W105" s="172" t="str">
        <f>IF(W$101&gt;0,+I105/W$101/8,"0")</f>
        <v>0</v>
      </c>
      <c r="X105" s="173"/>
      <c r="Y105" s="171" t="str">
        <f>IF(Y$101&gt;0,+J105/Y$101/8,"0")</f>
        <v>0</v>
      </c>
      <c r="Z105" s="172" t="str">
        <f>IF(Z$101&gt;0,+K105/Z$101/8,"0")</f>
        <v>0</v>
      </c>
      <c r="AA105" s="173"/>
    </row>
    <row r="106" spans="1:27" s="116" customFormat="1" ht="20.100000000000001" customHeight="1" x14ac:dyDescent="0.25">
      <c r="A106" s="398" t="s">
        <v>665</v>
      </c>
      <c r="B106" s="398"/>
      <c r="C106" s="398"/>
      <c r="D106" s="398"/>
      <c r="E106" s="398"/>
      <c r="F106" s="217"/>
      <c r="G106" s="218"/>
      <c r="H106" s="217"/>
      <c r="I106" s="218"/>
      <c r="J106" s="217"/>
      <c r="K106" s="218"/>
      <c r="L106" s="35" t="str">
        <f>IF(G104+G105+G106+G109+G110+G111+G112+G113+G114+G117=0,"",IF(G104=0,IF(G105+G106+G109+G110+G111+G112+G113+G114+G117&gt;0,"Attenzione Zero Quadri F full-time in B.2!",""),IF(G105+G106+G109+G110+G111+G112+G113+G114=0,"Nessuna assenza per Quadri F?","")))</f>
        <v/>
      </c>
      <c r="M106" s="73"/>
      <c r="N106" s="75" t="s">
        <v>48</v>
      </c>
      <c r="O106" s="75"/>
      <c r="P106" s="171"/>
      <c r="Q106" s="172"/>
      <c r="R106" s="173"/>
      <c r="S106" s="171" t="str">
        <f t="shared" ref="S106:T116" si="1">IF(S$101&gt;0,+F106/S$101/8,"0")</f>
        <v>0</v>
      </c>
      <c r="T106" s="172" t="str">
        <f t="shared" si="1"/>
        <v>0</v>
      </c>
      <c r="U106" s="173"/>
      <c r="V106" s="171" t="str">
        <f t="shared" ref="V106:W117" si="2">IF(V$101&gt;0,+H106/V$101/8,"0")</f>
        <v>0</v>
      </c>
      <c r="W106" s="172" t="str">
        <f>IF(W$101&gt;0,+I106/W$101/8,"0")</f>
        <v>0</v>
      </c>
      <c r="X106" s="173"/>
      <c r="Y106" s="171" t="str">
        <f t="shared" ref="Y106:Z117" si="3">IF(Y$101&gt;0,+J106/Y$101/8,"0")</f>
        <v>0</v>
      </c>
      <c r="Z106" s="172" t="str">
        <f t="shared" si="3"/>
        <v>0</v>
      </c>
      <c r="AA106" s="173"/>
    </row>
    <row r="107" spans="1:27" s="116" customFormat="1" ht="29.25" hidden="1" customHeight="1" x14ac:dyDescent="0.25">
      <c r="A107" s="503" t="s">
        <v>708</v>
      </c>
      <c r="B107" s="503"/>
      <c r="C107" s="503"/>
      <c r="D107" s="503"/>
      <c r="E107" s="503"/>
      <c r="F107" s="373"/>
      <c r="G107" s="373"/>
      <c r="H107" s="373"/>
      <c r="I107" s="373"/>
      <c r="J107" s="374"/>
      <c r="K107" s="219"/>
      <c r="L107" s="221" t="str">
        <f>IF(OR(J107&gt;J106,K107&gt;K106),"Attenzione: Carenza &gt; Malattie non professionali (punto 2.)","")</f>
        <v/>
      </c>
      <c r="M107" s="51"/>
      <c r="N107" s="220" t="s">
        <v>664</v>
      </c>
      <c r="O107" s="174"/>
      <c r="P107" s="175"/>
      <c r="Q107" s="176"/>
      <c r="R107" s="177"/>
      <c r="S107" s="305" t="str">
        <f t="shared" si="1"/>
        <v>0</v>
      </c>
      <c r="T107" s="306" t="str">
        <f t="shared" si="1"/>
        <v>0</v>
      </c>
      <c r="U107" s="307"/>
      <c r="V107" s="305" t="str">
        <f t="shared" si="2"/>
        <v>0</v>
      </c>
      <c r="W107" s="306" t="str">
        <f t="shared" si="2"/>
        <v>0</v>
      </c>
      <c r="X107" s="307"/>
      <c r="Y107" s="305" t="str">
        <f t="shared" si="3"/>
        <v>0</v>
      </c>
      <c r="Z107" s="306" t="str">
        <f t="shared" si="3"/>
        <v>0</v>
      </c>
      <c r="AA107" s="177"/>
    </row>
    <row r="108" spans="1:27" s="116" customFormat="1" ht="20.100000000000001" hidden="1" customHeight="1" x14ac:dyDescent="0.25">
      <c r="A108" s="536" t="s">
        <v>49</v>
      </c>
      <c r="B108" s="536"/>
      <c r="C108" s="536"/>
      <c r="D108" s="536"/>
      <c r="E108" s="536"/>
      <c r="F108" s="217"/>
      <c r="G108" s="218"/>
      <c r="H108" s="217"/>
      <c r="I108" s="218"/>
      <c r="J108" s="217"/>
      <c r="K108" s="218"/>
      <c r="L108" s="56"/>
      <c r="M108" s="51"/>
      <c r="N108" s="75"/>
      <c r="O108" s="178"/>
      <c r="P108" s="179"/>
      <c r="Q108" s="180"/>
      <c r="R108" s="181"/>
      <c r="S108" s="179" t="str">
        <f t="shared" si="1"/>
        <v>0</v>
      </c>
      <c r="T108" s="180" t="str">
        <f t="shared" si="1"/>
        <v>0</v>
      </c>
      <c r="U108" s="181"/>
      <c r="V108" s="179" t="str">
        <f t="shared" si="2"/>
        <v>0</v>
      </c>
      <c r="W108" s="180" t="str">
        <f t="shared" si="2"/>
        <v>0</v>
      </c>
      <c r="X108" s="181"/>
      <c r="Y108" s="179" t="str">
        <f t="shared" si="3"/>
        <v>0</v>
      </c>
      <c r="Z108" s="180" t="str">
        <f t="shared" si="3"/>
        <v>0</v>
      </c>
      <c r="AA108" s="181"/>
    </row>
    <row r="109" spans="1:27" s="116" customFormat="1" ht="18.75" customHeight="1" x14ac:dyDescent="0.25">
      <c r="A109" s="471" t="s">
        <v>50</v>
      </c>
      <c r="B109" s="471"/>
      <c r="C109" s="471"/>
      <c r="D109" s="471"/>
      <c r="E109" s="471"/>
      <c r="F109" s="217"/>
      <c r="G109" s="218"/>
      <c r="H109" s="217"/>
      <c r="I109" s="218"/>
      <c r="J109" s="217"/>
      <c r="K109" s="218"/>
      <c r="L109" s="62"/>
      <c r="M109" s="74"/>
      <c r="N109" s="75" t="s">
        <v>51</v>
      </c>
      <c r="O109" s="75"/>
      <c r="P109" s="171"/>
      <c r="Q109" s="172"/>
      <c r="R109" s="173"/>
      <c r="S109" s="171" t="str">
        <f t="shared" si="1"/>
        <v>0</v>
      </c>
      <c r="T109" s="172" t="str">
        <f t="shared" si="1"/>
        <v>0</v>
      </c>
      <c r="U109" s="173"/>
      <c r="V109" s="171" t="str">
        <f t="shared" si="2"/>
        <v>0</v>
      </c>
      <c r="W109" s="172" t="str">
        <f t="shared" si="2"/>
        <v>0</v>
      </c>
      <c r="X109" s="173"/>
      <c r="Y109" s="171" t="str">
        <f t="shared" si="3"/>
        <v>0</v>
      </c>
      <c r="Z109" s="172" t="str">
        <f t="shared" si="3"/>
        <v>0</v>
      </c>
      <c r="AA109" s="173"/>
    </row>
    <row r="110" spans="1:27" s="116" customFormat="1" ht="20.100000000000001" customHeight="1" x14ac:dyDescent="0.25">
      <c r="A110" s="471" t="s">
        <v>755</v>
      </c>
      <c r="B110" s="471"/>
      <c r="C110" s="471"/>
      <c r="D110" s="471"/>
      <c r="E110" s="472"/>
      <c r="F110" s="217"/>
      <c r="G110" s="218"/>
      <c r="H110" s="217"/>
      <c r="I110" s="218"/>
      <c r="J110" s="217"/>
      <c r="K110" s="218"/>
      <c r="L110" s="35" t="str">
        <f>IF(H104+H105+H106+H109+H110+H111+H112+H113+H114+H117+H119=0,"",IF(H104=0,IF(H105+H106+H109+H110+H111+H112+H113+H114+H117+H108&gt;0,"Attenzione Zero Impiegati/Intermedi M full-time in B.2!",""),IF(H105+H106+H109+H110+H111+H112+H113+H114=0,"Nessuna assenza per Impiegati/Intermedi M?","")))</f>
        <v/>
      </c>
      <c r="M110" s="73"/>
      <c r="N110" s="75" t="s">
        <v>767</v>
      </c>
      <c r="O110" s="75"/>
      <c r="P110" s="171"/>
      <c r="Q110" s="172"/>
      <c r="R110" s="173"/>
      <c r="S110" s="171" t="str">
        <f t="shared" si="1"/>
        <v>0</v>
      </c>
      <c r="T110" s="172" t="str">
        <f t="shared" si="1"/>
        <v>0</v>
      </c>
      <c r="U110" s="173"/>
      <c r="V110" s="171" t="str">
        <f t="shared" si="2"/>
        <v>0</v>
      </c>
      <c r="W110" s="172" t="str">
        <f t="shared" si="2"/>
        <v>0</v>
      </c>
      <c r="X110" s="173"/>
      <c r="Y110" s="171" t="str">
        <f t="shared" si="3"/>
        <v>0</v>
      </c>
      <c r="Z110" s="172" t="str">
        <f t="shared" si="3"/>
        <v>0</v>
      </c>
      <c r="AA110" s="173"/>
    </row>
    <row r="111" spans="1:27" s="116" customFormat="1" ht="20.100000000000001" hidden="1" customHeight="1" x14ac:dyDescent="0.25">
      <c r="A111" s="508" t="s">
        <v>753</v>
      </c>
      <c r="B111" s="508"/>
      <c r="C111" s="508"/>
      <c r="D111" s="508"/>
      <c r="E111" s="509"/>
      <c r="F111" s="217"/>
      <c r="G111" s="218"/>
      <c r="H111" s="217"/>
      <c r="I111" s="218"/>
      <c r="J111" s="217"/>
      <c r="K111" s="218"/>
      <c r="L111" s="64"/>
      <c r="M111" s="75"/>
      <c r="N111" s="75" t="s">
        <v>751</v>
      </c>
      <c r="O111" s="178"/>
      <c r="P111" s="179"/>
      <c r="Q111" s="180"/>
      <c r="R111" s="181"/>
      <c r="S111" s="179" t="str">
        <f>IF(S$101&gt;0,+F111/S$101/8,"0")</f>
        <v>0</v>
      </c>
      <c r="T111" s="180" t="str">
        <f>IF(T$101&gt;0,+G111/T$101/8,"0")</f>
        <v>0</v>
      </c>
      <c r="U111" s="181"/>
      <c r="V111" s="179" t="str">
        <f t="shared" si="2"/>
        <v>0</v>
      </c>
      <c r="W111" s="180" t="str">
        <f t="shared" si="2"/>
        <v>0</v>
      </c>
      <c r="X111" s="181"/>
      <c r="Y111" s="179" t="str">
        <f t="shared" si="3"/>
        <v>0</v>
      </c>
      <c r="Z111" s="180" t="str">
        <f t="shared" si="3"/>
        <v>0</v>
      </c>
      <c r="AA111" s="181"/>
    </row>
    <row r="112" spans="1:27" s="116" customFormat="1" ht="20.100000000000001" customHeight="1" x14ac:dyDescent="0.25">
      <c r="A112" s="471" t="s">
        <v>754</v>
      </c>
      <c r="B112" s="471"/>
      <c r="C112" s="471"/>
      <c r="D112" s="471"/>
      <c r="E112" s="471"/>
      <c r="F112" s="217"/>
      <c r="G112" s="218"/>
      <c r="H112" s="217"/>
      <c r="I112" s="218"/>
      <c r="J112" s="217"/>
      <c r="K112" s="218"/>
      <c r="L112" s="35" t="str">
        <f>IF(I104+I105+I106+I109+I110+I111+I112+I113+I114+I117+I119=0,"",IF(I104=0,IF(I105+I106+I109+I110+I111+I112+I113+I114+I117+I108&gt;0,"Attenzione Zero Impiegati/Intermedi F full-time in B.2!",""),IF(I105+I106+I109+I110+I111+I112+I113+I114=0,"Nessuna assenza per Impiegati/Intermedi F?","")))</f>
        <v/>
      </c>
      <c r="M112" s="73"/>
      <c r="N112" s="75" t="s">
        <v>768</v>
      </c>
      <c r="O112" s="75"/>
      <c r="P112" s="171"/>
      <c r="Q112" s="172"/>
      <c r="R112" s="173"/>
      <c r="S112" s="171" t="str">
        <f t="shared" si="1"/>
        <v>0</v>
      </c>
      <c r="T112" s="172" t="str">
        <f t="shared" si="1"/>
        <v>0</v>
      </c>
      <c r="U112" s="173"/>
      <c r="V112" s="171" t="str">
        <f t="shared" si="2"/>
        <v>0</v>
      </c>
      <c r="W112" s="172" t="str">
        <f t="shared" si="2"/>
        <v>0</v>
      </c>
      <c r="X112" s="173"/>
      <c r="Y112" s="171" t="str">
        <f t="shared" si="3"/>
        <v>0</v>
      </c>
      <c r="Z112" s="172" t="str">
        <f t="shared" si="3"/>
        <v>0</v>
      </c>
      <c r="AA112" s="173"/>
    </row>
    <row r="113" spans="1:27" s="116" customFormat="1" ht="20.100000000000001" customHeight="1" x14ac:dyDescent="0.25">
      <c r="A113" s="471" t="s">
        <v>52</v>
      </c>
      <c r="B113" s="471"/>
      <c r="C113" s="471"/>
      <c r="D113" s="471"/>
      <c r="E113" s="471"/>
      <c r="F113" s="384"/>
      <c r="G113" s="218"/>
      <c r="H113" s="217"/>
      <c r="I113" s="218"/>
      <c r="J113" s="217"/>
      <c r="K113" s="218"/>
      <c r="L113" s="35" t="str">
        <f>IF(J104+J105+J106+J109+J110+J111+J112+J113+J114+J117+J119=0,"",IF(J104=0,IF(J105+J106+J109+J110+J111+J112+J113+J114+J117+J108&gt;0,"Attenzione Zero Operai M full-time in B.2!",""),IF(J105+J106+J109+J110+J111+J112+J113+J114=0,"Nessuna assenza per Operai M?","")))</f>
        <v/>
      </c>
      <c r="M113" s="73"/>
      <c r="N113" s="75" t="s">
        <v>752</v>
      </c>
      <c r="O113" s="75"/>
      <c r="P113" s="171"/>
      <c r="Q113" s="172"/>
      <c r="R113" s="173"/>
      <c r="S113" s="171" t="str">
        <f t="shared" si="1"/>
        <v>0</v>
      </c>
      <c r="T113" s="172" t="str">
        <f t="shared" si="1"/>
        <v>0</v>
      </c>
      <c r="U113" s="173"/>
      <c r="V113" s="171" t="str">
        <f t="shared" si="2"/>
        <v>0</v>
      </c>
      <c r="W113" s="172" t="str">
        <f t="shared" si="2"/>
        <v>0</v>
      </c>
      <c r="X113" s="173"/>
      <c r="Y113" s="171" t="str">
        <f t="shared" si="3"/>
        <v>0</v>
      </c>
      <c r="Z113" s="172" t="str">
        <f t="shared" si="3"/>
        <v>0</v>
      </c>
      <c r="AA113" s="173"/>
    </row>
    <row r="114" spans="1:27" s="116" customFormat="1" ht="20.100000000000001" customHeight="1" x14ac:dyDescent="0.25">
      <c r="A114" s="471" t="s">
        <v>756</v>
      </c>
      <c r="B114" s="471"/>
      <c r="C114" s="471"/>
      <c r="D114" s="471"/>
      <c r="E114" s="471"/>
      <c r="F114" s="217"/>
      <c r="G114" s="218"/>
      <c r="H114" s="217"/>
      <c r="I114" s="218"/>
      <c r="J114" s="217"/>
      <c r="K114" s="218"/>
      <c r="L114" s="35" t="str">
        <f>IF(K104+K105+K106+K109+K110+K111+K112+K113+K114+K117+K119=0,"",IF(K104=0,IF(K105+K106+K109+K110+K111+K112+K113+K114+K117+K108&gt;0,"Attenzione Zero Operai F full-time in B.2!",""),IF(K105+K106+K109+K110+K111+K112+K113+K114=0,"Nessuna assenza per Operai F?","")))</f>
        <v/>
      </c>
      <c r="M114" s="73"/>
      <c r="N114" s="75" t="s">
        <v>769</v>
      </c>
      <c r="O114" s="75"/>
      <c r="P114" s="171"/>
      <c r="Q114" s="172"/>
      <c r="R114" s="173"/>
      <c r="S114" s="171" t="str">
        <f t="shared" si="1"/>
        <v>0</v>
      </c>
      <c r="T114" s="172" t="str">
        <f t="shared" si="1"/>
        <v>0</v>
      </c>
      <c r="U114" s="173"/>
      <c r="V114" s="171" t="str">
        <f t="shared" si="2"/>
        <v>0</v>
      </c>
      <c r="W114" s="172" t="str">
        <f t="shared" si="2"/>
        <v>0</v>
      </c>
      <c r="X114" s="173"/>
      <c r="Y114" s="171" t="str">
        <f t="shared" si="3"/>
        <v>0</v>
      </c>
      <c r="Z114" s="172" t="str">
        <f t="shared" si="3"/>
        <v>0</v>
      </c>
      <c r="AA114" s="173"/>
    </row>
    <row r="115" spans="1:27" s="116" customFormat="1" ht="20.100000000000001" hidden="1" customHeight="1" x14ac:dyDescent="0.25">
      <c r="A115" s="472" t="s">
        <v>53</v>
      </c>
      <c r="B115" s="472"/>
      <c r="C115" s="472"/>
      <c r="D115" s="472"/>
      <c r="E115" s="472"/>
      <c r="F115" s="217"/>
      <c r="G115" s="218"/>
      <c r="H115" s="217"/>
      <c r="I115" s="218"/>
      <c r="J115" s="217"/>
      <c r="K115" s="218"/>
      <c r="L115" s="56"/>
      <c r="M115" s="51"/>
      <c r="N115" s="75"/>
      <c r="O115" s="54"/>
      <c r="P115" s="299"/>
      <c r="Q115" s="172"/>
      <c r="R115" s="173"/>
      <c r="S115" s="299" t="str">
        <f t="shared" si="1"/>
        <v>0</v>
      </c>
      <c r="T115" s="172" t="str">
        <f t="shared" si="1"/>
        <v>0</v>
      </c>
      <c r="U115" s="173"/>
      <c r="V115" s="299" t="str">
        <f t="shared" si="2"/>
        <v>0</v>
      </c>
      <c r="W115" s="172" t="str">
        <f t="shared" si="2"/>
        <v>0</v>
      </c>
      <c r="X115" s="173"/>
      <c r="Y115" s="299" t="str">
        <f t="shared" si="3"/>
        <v>0</v>
      </c>
      <c r="Z115" s="172" t="str">
        <f t="shared" si="3"/>
        <v>0</v>
      </c>
      <c r="AA115" s="173"/>
    </row>
    <row r="116" spans="1:27" s="116" customFormat="1" ht="20.100000000000001" hidden="1" customHeight="1" x14ac:dyDescent="0.25">
      <c r="A116" s="472" t="s">
        <v>54</v>
      </c>
      <c r="B116" s="472"/>
      <c r="C116" s="472"/>
      <c r="D116" s="472"/>
      <c r="E116" s="472"/>
      <c r="F116" s="217"/>
      <c r="G116" s="218"/>
      <c r="H116" s="217"/>
      <c r="I116" s="218"/>
      <c r="J116" s="217"/>
      <c r="K116" s="218"/>
      <c r="L116" s="56"/>
      <c r="M116" s="51"/>
      <c r="N116" s="75"/>
      <c r="O116" s="54"/>
      <c r="P116" s="299"/>
      <c r="Q116" s="172"/>
      <c r="R116" s="173"/>
      <c r="S116" s="299" t="str">
        <f t="shared" si="1"/>
        <v>0</v>
      </c>
      <c r="T116" s="172" t="str">
        <f t="shared" si="1"/>
        <v>0</v>
      </c>
      <c r="U116" s="173"/>
      <c r="V116" s="299" t="str">
        <f t="shared" si="2"/>
        <v>0</v>
      </c>
      <c r="W116" s="172" t="str">
        <f t="shared" si="2"/>
        <v>0</v>
      </c>
      <c r="X116" s="173"/>
      <c r="Y116" s="299" t="str">
        <f t="shared" si="3"/>
        <v>0</v>
      </c>
      <c r="Z116" s="172" t="str">
        <f t="shared" si="3"/>
        <v>0</v>
      </c>
      <c r="AA116" s="173"/>
    </row>
    <row r="117" spans="1:27" s="116" customFormat="1" ht="20.100000000000001" customHeight="1" x14ac:dyDescent="0.25">
      <c r="A117" s="489" t="s">
        <v>663</v>
      </c>
      <c r="B117" s="489"/>
      <c r="C117" s="489"/>
      <c r="D117" s="489"/>
      <c r="E117" s="489"/>
      <c r="F117" s="217"/>
      <c r="G117" s="218"/>
      <c r="H117" s="217"/>
      <c r="I117" s="218"/>
      <c r="J117" s="217"/>
      <c r="K117" s="218"/>
      <c r="L117" s="56"/>
      <c r="M117" s="51"/>
      <c r="N117" s="75" t="s">
        <v>55</v>
      </c>
      <c r="O117" s="54"/>
      <c r="P117" s="299"/>
      <c r="Q117" s="172"/>
      <c r="R117" s="173"/>
      <c r="S117" s="299" t="str">
        <f>IF(S$101&gt;0,+F117/S$101/8,"0")</f>
        <v>0</v>
      </c>
      <c r="T117" s="172" t="str">
        <f>IF(T$101&gt;0,+G117/T$101/8,"0")</f>
        <v>0</v>
      </c>
      <c r="U117" s="173"/>
      <c r="V117" s="299" t="str">
        <f t="shared" si="2"/>
        <v>0</v>
      </c>
      <c r="W117" s="172" t="str">
        <f t="shared" si="2"/>
        <v>0</v>
      </c>
      <c r="X117" s="173"/>
      <c r="Y117" s="299" t="str">
        <f t="shared" si="3"/>
        <v>0</v>
      </c>
      <c r="Z117" s="172" t="str">
        <f t="shared" si="3"/>
        <v>0</v>
      </c>
      <c r="AA117" s="173"/>
    </row>
    <row r="118" spans="1:27" s="116" customFormat="1" ht="20.100000000000001" hidden="1" customHeight="1" x14ac:dyDescent="0.25">
      <c r="A118" s="318" t="s">
        <v>56</v>
      </c>
      <c r="B118" s="318"/>
      <c r="C118" s="318"/>
      <c r="D118" s="318"/>
      <c r="E118" s="319"/>
      <c r="F118" s="336"/>
      <c r="G118" s="335"/>
      <c r="H118" s="336"/>
      <c r="I118" s="335"/>
      <c r="J118" s="336"/>
      <c r="K118" s="335"/>
      <c r="L118" s="56"/>
      <c r="M118" s="51"/>
      <c r="N118" s="75"/>
      <c r="O118" s="300"/>
      <c r="P118" s="301"/>
      <c r="Q118" s="182"/>
      <c r="R118" s="183"/>
      <c r="S118" s="301" t="str">
        <f>IF(S$101&gt;0,+F118/S$101,"0")</f>
        <v>0</v>
      </c>
      <c r="T118" s="182"/>
      <c r="U118" s="183"/>
      <c r="V118" s="301"/>
      <c r="W118" s="182"/>
      <c r="X118" s="183"/>
      <c r="Y118" s="301"/>
      <c r="Z118" s="182"/>
      <c r="AA118" s="183"/>
    </row>
    <row r="119" spans="1:27" s="116" customFormat="1" ht="20.100000000000001" customHeight="1" x14ac:dyDescent="0.25">
      <c r="A119" s="490" t="s">
        <v>57</v>
      </c>
      <c r="B119" s="490"/>
      <c r="C119" s="490"/>
      <c r="D119" s="490"/>
      <c r="E119" s="490"/>
      <c r="F119" s="375"/>
      <c r="G119" s="376"/>
      <c r="H119" s="217"/>
      <c r="I119" s="218"/>
      <c r="J119" s="217"/>
      <c r="K119" s="218"/>
      <c r="L119" s="56"/>
      <c r="M119" s="51"/>
      <c r="N119" s="75" t="s">
        <v>58</v>
      </c>
      <c r="O119" s="51"/>
      <c r="P119" s="171"/>
      <c r="Q119" s="172"/>
      <c r="R119" s="173"/>
      <c r="S119" s="302"/>
      <c r="T119" s="303"/>
      <c r="U119" s="304"/>
      <c r="V119" s="171" t="str">
        <f>IF(V$101&gt;0,+H119/V$101,"0")</f>
        <v>0</v>
      </c>
      <c r="W119" s="172" t="str">
        <f>IF(W$101&gt;0,+I119/W$101,"0")</f>
        <v>0</v>
      </c>
      <c r="X119" s="173"/>
      <c r="Y119" s="171" t="str">
        <f>IF(Y$101&gt;0,+J119/Y$101,"0")</f>
        <v>0</v>
      </c>
      <c r="Z119" s="172" t="str">
        <f>IF(Z$101&gt;0,+K119/Z$101,"0")</f>
        <v>0</v>
      </c>
      <c r="AA119" s="173"/>
    </row>
    <row r="120" spans="1:27" s="115" customFormat="1" ht="20.100000000000001" hidden="1" customHeight="1" x14ac:dyDescent="0.25">
      <c r="A120" s="526" t="s">
        <v>59</v>
      </c>
      <c r="B120" s="526"/>
      <c r="C120" s="526"/>
      <c r="D120" s="526"/>
      <c r="E120" s="526"/>
      <c r="F120" s="297"/>
      <c r="G120" s="298"/>
      <c r="H120" s="297"/>
      <c r="I120" s="297"/>
      <c r="J120" s="297"/>
      <c r="K120" s="298"/>
      <c r="L120" s="28"/>
      <c r="M120" s="51"/>
      <c r="N120" s="75"/>
      <c r="O120" s="54"/>
      <c r="P120" s="299"/>
      <c r="Q120" s="172"/>
      <c r="R120" s="173"/>
      <c r="S120" s="299"/>
      <c r="T120" s="172"/>
      <c r="U120" s="173"/>
      <c r="V120" s="299"/>
      <c r="W120" s="172"/>
      <c r="X120" s="173"/>
      <c r="Y120" s="299"/>
      <c r="Z120" s="184"/>
      <c r="AA120" s="173"/>
    </row>
    <row r="121" spans="1:27" s="116" customFormat="1" ht="20.100000000000001" hidden="1" customHeight="1" x14ac:dyDescent="0.25">
      <c r="A121" s="526" t="s">
        <v>60</v>
      </c>
      <c r="B121" s="526"/>
      <c r="C121" s="526"/>
      <c r="D121" s="526"/>
      <c r="E121" s="526"/>
      <c r="F121" s="297"/>
      <c r="G121" s="298"/>
      <c r="H121" s="297"/>
      <c r="I121" s="297"/>
      <c r="J121" s="297"/>
      <c r="K121" s="298"/>
      <c r="L121" s="28"/>
      <c r="M121" s="51"/>
      <c r="N121" s="185"/>
      <c r="O121" s="86"/>
      <c r="P121" s="299"/>
      <c r="Q121" s="172"/>
      <c r="R121" s="173"/>
      <c r="S121" s="299"/>
      <c r="T121" s="172"/>
      <c r="U121" s="173"/>
      <c r="V121" s="299"/>
      <c r="W121" s="172"/>
      <c r="X121" s="173"/>
      <c r="Y121" s="299"/>
      <c r="Z121" s="172"/>
      <c r="AA121" s="173"/>
    </row>
    <row r="122" spans="1:27" s="116" customFormat="1" ht="20.100000000000001" customHeight="1" x14ac:dyDescent="0.25">
      <c r="A122" s="145"/>
      <c r="B122" s="145"/>
      <c r="C122" s="145"/>
      <c r="D122" s="145"/>
      <c r="E122" s="145"/>
      <c r="F122" s="320"/>
      <c r="G122" s="321"/>
      <c r="H122" s="321"/>
      <c r="I122" s="321"/>
      <c r="J122" s="321"/>
      <c r="K122" s="321"/>
      <c r="L122" s="322"/>
      <c r="M122" s="51"/>
      <c r="N122" s="186" t="s">
        <v>61</v>
      </c>
      <c r="O122" s="187"/>
      <c r="P122" s="188" t="str">
        <f>IF(P101&gt;0,+(S122*S101+V122*V101+Y122*Y101)/P101,"0")</f>
        <v>0</v>
      </c>
      <c r="Q122" s="189" t="str">
        <f>IF(Q101&gt;0,+(T122*T101+W122*W101+Z122*Z101)/Q101,"0")</f>
        <v>0</v>
      </c>
      <c r="R122" s="190" t="str">
        <f>IF(P101&gt;0,IF(Q101&gt;0,+R104/R102,P122),Q122)</f>
        <v>0</v>
      </c>
      <c r="S122" s="188" t="str">
        <f>IF(S101&gt;0,+S104/S102,"0")</f>
        <v>0</v>
      </c>
      <c r="T122" s="189" t="str">
        <f>IF(T101&gt;0,+T104/T102,"0")</f>
        <v>0</v>
      </c>
      <c r="U122" s="190" t="str">
        <f>IF(S101&gt;0,IF(T101&gt;0,+U104/U102,S122),T122)</f>
        <v>0</v>
      </c>
      <c r="V122" s="188" t="str">
        <f>IF(V101&gt;0,+V104/V102,"0")</f>
        <v>0</v>
      </c>
      <c r="W122" s="189" t="str">
        <f>IF(W101&gt;0,+W104/W102,"0")</f>
        <v>0</v>
      </c>
      <c r="X122" s="190" t="str">
        <f>IF(V101&gt;0,IF(W101&gt;0,+X104/X102,V122),W122)</f>
        <v>0</v>
      </c>
      <c r="Y122" s="188" t="str">
        <f>IF(Y101&gt;0,+Y104/Y102,"0")</f>
        <v>0</v>
      </c>
      <c r="Z122" s="189" t="str">
        <f>IF(Z101&gt;0,+Z104/Z102,"0")</f>
        <v>0</v>
      </c>
      <c r="AA122" s="190" t="str">
        <f>IF(Y101&gt;0,IF(Z101&gt;0,+AA104/AA102,Y122),Z122)</f>
        <v>0</v>
      </c>
    </row>
    <row r="123" spans="1:27" s="116" customFormat="1" ht="20.100000000000001" customHeight="1" x14ac:dyDescent="0.25">
      <c r="A123" s="488" t="s">
        <v>62</v>
      </c>
      <c r="B123" s="488"/>
      <c r="C123" s="488"/>
      <c r="D123" s="488"/>
      <c r="E123" s="488"/>
      <c r="F123" s="488"/>
      <c r="G123" s="488"/>
      <c r="H123" s="488"/>
      <c r="I123" s="488"/>
      <c r="J123" s="488"/>
      <c r="K123" s="488"/>
      <c r="L123" s="28"/>
      <c r="M123" s="51"/>
      <c r="N123" s="75" t="s">
        <v>63</v>
      </c>
      <c r="O123" s="146"/>
      <c r="P123" s="75"/>
      <c r="Q123" s="75"/>
      <c r="R123" s="75"/>
      <c r="S123" s="75"/>
      <c r="T123" s="75"/>
      <c r="U123" s="75"/>
      <c r="V123" s="75"/>
      <c r="W123" s="75"/>
      <c r="X123" s="75"/>
    </row>
    <row r="124" spans="1:27" s="116" customFormat="1" ht="20.100000000000001" customHeight="1" x14ac:dyDescent="0.25">
      <c r="A124" s="514" t="s">
        <v>740</v>
      </c>
      <c r="B124" s="514"/>
      <c r="C124" s="514"/>
      <c r="D124" s="514"/>
      <c r="E124" s="514"/>
      <c r="F124" s="514"/>
      <c r="G124" s="514"/>
      <c r="H124" s="514"/>
      <c r="I124" s="514"/>
      <c r="J124" s="514"/>
      <c r="K124" s="514"/>
      <c r="L124" s="28"/>
      <c r="M124" s="51"/>
      <c r="N124" s="145"/>
      <c r="O124" s="146"/>
      <c r="P124" s="75"/>
      <c r="Q124" s="75"/>
      <c r="R124" s="75"/>
      <c r="S124" s="75"/>
      <c r="T124" s="75"/>
      <c r="U124" s="75"/>
      <c r="V124" s="75"/>
      <c r="W124" s="75"/>
      <c r="X124" s="75"/>
    </row>
    <row r="125" spans="1:27" s="116" customFormat="1" ht="28.5" customHeight="1" x14ac:dyDescent="0.25">
      <c r="A125" s="487" t="s">
        <v>709</v>
      </c>
      <c r="B125" s="487"/>
      <c r="C125" s="487"/>
      <c r="D125" s="487"/>
      <c r="E125" s="487"/>
      <c r="F125" s="487"/>
      <c r="G125" s="487"/>
      <c r="H125" s="487"/>
      <c r="I125" s="487"/>
      <c r="J125" s="487"/>
      <c r="K125" s="487"/>
      <c r="L125" s="28"/>
      <c r="M125" s="51"/>
      <c r="N125" s="145"/>
      <c r="O125" s="146"/>
      <c r="P125" s="75"/>
      <c r="Q125" s="75"/>
      <c r="R125" s="75"/>
      <c r="S125" s="75"/>
      <c r="T125" s="75"/>
      <c r="U125" s="75"/>
      <c r="V125" s="75"/>
      <c r="W125" s="75"/>
      <c r="X125" s="75"/>
    </row>
    <row r="126" spans="1:27" s="116" customFormat="1" ht="27.75" hidden="1" customHeight="1" x14ac:dyDescent="0.25">
      <c r="A126" s="483" t="s">
        <v>764</v>
      </c>
      <c r="B126" s="483"/>
      <c r="C126" s="483"/>
      <c r="D126" s="483"/>
      <c r="E126" s="483"/>
      <c r="F126" s="483"/>
      <c r="G126" s="483"/>
      <c r="H126" s="483"/>
      <c r="I126" s="483"/>
      <c r="J126" s="483"/>
      <c r="K126" s="483"/>
      <c r="L126" s="28"/>
      <c r="M126" s="51"/>
      <c r="N126" s="145"/>
      <c r="O126" s="146"/>
      <c r="P126" s="75"/>
      <c r="Q126" s="75"/>
      <c r="R126" s="75"/>
      <c r="S126" s="75"/>
      <c r="T126" s="75"/>
      <c r="U126" s="75"/>
      <c r="V126" s="75"/>
      <c r="W126" s="75"/>
      <c r="X126" s="75"/>
    </row>
    <row r="127" spans="1:27" s="116" customFormat="1" ht="20.100000000000001" customHeight="1" x14ac:dyDescent="0.25">
      <c r="A127" s="487" t="s">
        <v>662</v>
      </c>
      <c r="B127" s="487"/>
      <c r="C127" s="487"/>
      <c r="D127" s="487"/>
      <c r="E127" s="487"/>
      <c r="F127" s="487"/>
      <c r="G127" s="487"/>
      <c r="H127" s="487"/>
      <c r="I127" s="487"/>
      <c r="J127" s="487"/>
      <c r="K127" s="487"/>
      <c r="L127" s="28"/>
      <c r="M127" s="51"/>
      <c r="N127" s="145"/>
      <c r="O127" s="146"/>
      <c r="P127" s="75"/>
      <c r="Q127" s="75"/>
      <c r="R127" s="75"/>
      <c r="S127" s="75"/>
      <c r="T127" s="75"/>
      <c r="U127" s="75"/>
      <c r="V127" s="75"/>
      <c r="W127" s="75"/>
      <c r="X127" s="75"/>
    </row>
    <row r="128" spans="1:27" s="116" customFormat="1" ht="35.25" customHeight="1" x14ac:dyDescent="0.25">
      <c r="A128" s="487" t="s">
        <v>765</v>
      </c>
      <c r="B128" s="487"/>
      <c r="C128" s="487"/>
      <c r="D128" s="487"/>
      <c r="E128" s="487"/>
      <c r="F128" s="487"/>
      <c r="G128" s="487"/>
      <c r="H128" s="487"/>
      <c r="I128" s="487"/>
      <c r="J128" s="487"/>
      <c r="K128" s="487"/>
      <c r="L128" s="75"/>
      <c r="M128" s="75"/>
      <c r="N128" s="75"/>
      <c r="O128" s="75"/>
      <c r="P128" s="75"/>
      <c r="Q128" s="75"/>
      <c r="R128" s="75"/>
      <c r="S128" s="75"/>
      <c r="T128" s="75"/>
      <c r="U128" s="75"/>
      <c r="V128" s="75"/>
      <c r="W128" s="75"/>
      <c r="X128" s="75"/>
    </row>
    <row r="129" spans="1:24" s="116" customFormat="1" ht="20.100000000000001" customHeight="1" x14ac:dyDescent="0.25">
      <c r="A129" s="487" t="s">
        <v>766</v>
      </c>
      <c r="B129" s="487"/>
      <c r="C129" s="487"/>
      <c r="D129" s="487"/>
      <c r="E129" s="487"/>
      <c r="F129" s="487"/>
      <c r="G129" s="487"/>
      <c r="H129" s="487"/>
      <c r="I129" s="487"/>
      <c r="J129" s="487"/>
      <c r="K129" s="487"/>
      <c r="L129" s="28"/>
      <c r="M129" s="51"/>
      <c r="N129" s="145"/>
      <c r="O129" s="146"/>
      <c r="P129" s="75"/>
      <c r="Q129" s="75"/>
      <c r="R129" s="75"/>
      <c r="S129" s="75"/>
      <c r="T129" s="75"/>
      <c r="U129" s="75"/>
      <c r="V129" s="75"/>
      <c r="W129" s="75"/>
      <c r="X129" s="75"/>
    </row>
    <row r="130" spans="1:24" s="116" customFormat="1" ht="20.100000000000001" customHeight="1" x14ac:dyDescent="0.25">
      <c r="A130" s="487" t="s">
        <v>721</v>
      </c>
      <c r="B130" s="487"/>
      <c r="C130" s="487"/>
      <c r="D130" s="487"/>
      <c r="E130" s="487"/>
      <c r="F130" s="487"/>
      <c r="G130" s="487"/>
      <c r="H130" s="487"/>
      <c r="I130" s="487"/>
      <c r="J130" s="487"/>
      <c r="K130" s="487"/>
      <c r="L130" s="28"/>
      <c r="M130" s="51"/>
      <c r="N130" s="145"/>
      <c r="O130" s="146"/>
      <c r="P130" s="75"/>
      <c r="Q130" s="75"/>
      <c r="R130" s="75"/>
      <c r="S130" s="75"/>
      <c r="T130" s="75"/>
      <c r="U130" s="75"/>
      <c r="V130" s="75"/>
      <c r="W130" s="75"/>
      <c r="X130" s="75"/>
    </row>
    <row r="131" spans="1:24" s="116" customFormat="1" ht="20.100000000000001" customHeight="1" x14ac:dyDescent="0.25">
      <c r="A131" s="487" t="s">
        <v>722</v>
      </c>
      <c r="B131" s="487"/>
      <c r="C131" s="487"/>
      <c r="D131" s="487"/>
      <c r="E131" s="487"/>
      <c r="F131" s="487"/>
      <c r="G131" s="487"/>
      <c r="H131" s="487"/>
      <c r="I131" s="487"/>
      <c r="J131" s="487"/>
      <c r="K131" s="487"/>
      <c r="L131" s="28"/>
      <c r="M131" s="51"/>
      <c r="N131" s="145"/>
      <c r="O131" s="146"/>
      <c r="P131" s="75"/>
      <c r="Q131" s="75"/>
      <c r="R131" s="75"/>
      <c r="S131" s="75"/>
      <c r="T131" s="75"/>
      <c r="U131" s="75"/>
      <c r="V131" s="75"/>
      <c r="W131" s="75"/>
      <c r="X131" s="75"/>
    </row>
    <row r="132" spans="1:24" s="116" customFormat="1" ht="20.100000000000001" customHeight="1" x14ac:dyDescent="0.25">
      <c r="A132" s="191"/>
      <c r="B132" s="191"/>
      <c r="C132" s="191"/>
      <c r="D132" s="191"/>
      <c r="E132" s="191"/>
      <c r="F132" s="191"/>
      <c r="G132" s="191"/>
      <c r="H132" s="191"/>
      <c r="I132" s="191"/>
      <c r="J132" s="191"/>
      <c r="K132" s="191"/>
      <c r="L132" s="28"/>
      <c r="M132" s="51"/>
      <c r="N132" s="145"/>
      <c r="O132" s="146"/>
      <c r="P132" s="75"/>
      <c r="Q132" s="75"/>
      <c r="R132" s="75"/>
      <c r="S132" s="75"/>
      <c r="T132" s="75"/>
      <c r="U132" s="75"/>
      <c r="V132" s="75"/>
      <c r="W132" s="75"/>
      <c r="X132" s="75"/>
    </row>
    <row r="133" spans="1:24" s="116" customFormat="1" ht="20.100000000000001" customHeight="1" x14ac:dyDescent="0.25">
      <c r="A133" s="528" t="s">
        <v>667</v>
      </c>
      <c r="B133" s="505"/>
      <c r="C133" s="505"/>
      <c r="D133" s="505"/>
      <c r="E133" s="505"/>
      <c r="F133" s="505"/>
      <c r="G133" s="505"/>
      <c r="H133" s="505"/>
      <c r="I133" s="505"/>
      <c r="J133" s="505"/>
      <c r="K133" s="505"/>
      <c r="L133" s="63"/>
      <c r="M133" s="51"/>
      <c r="N133" s="145"/>
      <c r="O133" s="146"/>
      <c r="P133" s="75"/>
      <c r="Q133" s="75"/>
      <c r="R133" s="75"/>
      <c r="S133" s="75"/>
      <c r="T133" s="75"/>
      <c r="U133" s="75"/>
      <c r="V133" s="75"/>
      <c r="W133" s="75"/>
      <c r="X133" s="75"/>
    </row>
    <row r="134" spans="1:24" s="116" customFormat="1" ht="20.100000000000001" customHeight="1" x14ac:dyDescent="0.25">
      <c r="A134" s="510" t="s">
        <v>715</v>
      </c>
      <c r="B134" s="510"/>
      <c r="C134" s="510"/>
      <c r="D134" s="510"/>
      <c r="E134" s="510"/>
      <c r="F134" s="510"/>
      <c r="G134" s="510"/>
      <c r="H134" s="510"/>
      <c r="I134" s="510"/>
      <c r="J134" s="510"/>
      <c r="K134" s="510"/>
      <c r="L134" s="63"/>
      <c r="M134" s="51"/>
      <c r="N134" s="145"/>
      <c r="O134" s="146"/>
      <c r="P134" s="75"/>
      <c r="Q134" s="75"/>
      <c r="R134" s="75"/>
      <c r="S134" s="75"/>
      <c r="T134" s="75"/>
      <c r="U134" s="75"/>
      <c r="V134" s="75"/>
      <c r="W134" s="75"/>
      <c r="X134" s="75"/>
    </row>
    <row r="135" spans="1:24" s="93" customFormat="1" ht="20.100000000000001" customHeight="1" x14ac:dyDescent="0.2">
      <c r="A135" s="498" t="s">
        <v>727</v>
      </c>
      <c r="B135" s="498"/>
      <c r="C135" s="498"/>
      <c r="D135" s="498"/>
      <c r="E135" s="498"/>
      <c r="F135" s="498"/>
      <c r="G135" s="498"/>
      <c r="H135" s="498"/>
      <c r="I135" s="498"/>
      <c r="J135" s="498"/>
      <c r="K135" s="498"/>
      <c r="L135" s="279"/>
      <c r="M135" s="280"/>
      <c r="N135" s="281"/>
      <c r="O135" s="282"/>
      <c r="P135" s="79"/>
      <c r="Q135" s="79"/>
      <c r="R135" s="79"/>
      <c r="S135" s="79"/>
      <c r="T135" s="79"/>
      <c r="U135" s="79"/>
      <c r="V135" s="79"/>
      <c r="W135" s="79"/>
      <c r="X135" s="79"/>
    </row>
    <row r="136" spans="1:24" s="118" customFormat="1" ht="20.100000000000001" customHeight="1" x14ac:dyDescent="0.25">
      <c r="A136" s="192"/>
      <c r="B136" s="192"/>
      <c r="C136" s="192"/>
      <c r="D136" s="192"/>
      <c r="E136" s="192"/>
      <c r="G136" s="192"/>
      <c r="H136" s="94" t="s">
        <v>10</v>
      </c>
      <c r="I136" s="356" t="b">
        <v>0</v>
      </c>
      <c r="J136" s="94"/>
      <c r="K136" s="275" t="b">
        <v>0</v>
      </c>
      <c r="L136" s="41" t="str">
        <f>IF(P136+P137&gt;1,"Scegliere una sola opzione","")</f>
        <v/>
      </c>
      <c r="M136" s="76"/>
      <c r="N136" s="193" t="str">
        <f>+IF(I136=TRUE,"1","0")</f>
        <v>0</v>
      </c>
      <c r="O136" s="193"/>
      <c r="P136" s="194">
        <f>N136*1</f>
        <v>0</v>
      </c>
      <c r="Q136" s="195"/>
      <c r="R136" s="76"/>
      <c r="S136" s="76"/>
      <c r="T136" s="76"/>
      <c r="U136" s="76"/>
      <c r="V136" s="76"/>
      <c r="W136" s="76"/>
      <c r="X136" s="76"/>
    </row>
    <row r="137" spans="1:24" s="117" customFormat="1" ht="21" customHeight="1" x14ac:dyDescent="0.25">
      <c r="A137" s="197"/>
      <c r="B137" s="197"/>
      <c r="C137" s="197"/>
      <c r="D137" s="197"/>
      <c r="E137" s="197"/>
      <c r="F137" s="197"/>
      <c r="G137" s="197"/>
      <c r="H137" s="260" t="s">
        <v>11</v>
      </c>
      <c r="I137" s="357" t="b">
        <v>0</v>
      </c>
      <c r="J137" s="197"/>
      <c r="K137" s="197"/>
      <c r="L137" s="34"/>
      <c r="M137" s="76"/>
      <c r="N137" s="193" t="str">
        <f>+IF(I137=TRUE,"1","0")</f>
        <v>0</v>
      </c>
      <c r="O137" s="75"/>
      <c r="P137" s="194">
        <f t="shared" ref="P137" si="4">N137*1</f>
        <v>0</v>
      </c>
      <c r="Q137" s="76"/>
      <c r="R137" s="76"/>
      <c r="S137" s="76"/>
      <c r="T137" s="76"/>
      <c r="U137" s="76"/>
      <c r="V137" s="76"/>
      <c r="W137" s="76"/>
      <c r="X137" s="76"/>
    </row>
    <row r="138" spans="1:24" s="117" customFormat="1" ht="21" customHeight="1" x14ac:dyDescent="0.25">
      <c r="A138" s="289"/>
      <c r="B138" s="289"/>
      <c r="C138" s="289"/>
      <c r="D138" s="289"/>
      <c r="E138" s="289"/>
      <c r="F138" s="289"/>
      <c r="G138" s="289"/>
      <c r="H138" s="289"/>
      <c r="I138" s="289"/>
      <c r="J138" s="289"/>
      <c r="K138" s="289"/>
      <c r="L138" s="34"/>
      <c r="M138" s="76"/>
      <c r="N138" s="193"/>
      <c r="O138" s="75"/>
      <c r="P138" s="195"/>
      <c r="Q138" s="76"/>
      <c r="R138" s="76"/>
      <c r="S138" s="76"/>
      <c r="T138" s="76"/>
      <c r="U138" s="76"/>
      <c r="V138" s="76"/>
      <c r="W138" s="76"/>
      <c r="X138" s="76"/>
    </row>
    <row r="139" spans="1:24" s="93" customFormat="1" ht="20.100000000000001" customHeight="1" x14ac:dyDescent="0.2">
      <c r="A139" s="498" t="s">
        <v>728</v>
      </c>
      <c r="B139" s="498"/>
      <c r="C139" s="498"/>
      <c r="D139" s="498"/>
      <c r="E139" s="498"/>
      <c r="F139" s="498"/>
      <c r="G139" s="498"/>
      <c r="H139" s="498"/>
      <c r="I139" s="498"/>
      <c r="J139" s="498"/>
      <c r="K139" s="498"/>
      <c r="L139" s="279"/>
      <c r="M139" s="280"/>
      <c r="N139" s="281"/>
      <c r="O139" s="282"/>
      <c r="P139" s="79"/>
      <c r="Q139" s="79"/>
      <c r="R139" s="79"/>
      <c r="S139" s="79"/>
      <c r="T139" s="79"/>
      <c r="U139" s="79"/>
      <c r="V139" s="79"/>
      <c r="W139" s="79"/>
      <c r="X139" s="79"/>
    </row>
    <row r="140" spans="1:24" s="118" customFormat="1" ht="20.100000000000001" customHeight="1" x14ac:dyDescent="0.25">
      <c r="A140" s="192"/>
      <c r="B140" s="192"/>
      <c r="C140" s="192"/>
      <c r="D140" s="192"/>
      <c r="E140" s="192"/>
      <c r="G140" s="192"/>
      <c r="H140" s="94" t="s">
        <v>10</v>
      </c>
      <c r="I140" s="356" t="b">
        <v>0</v>
      </c>
      <c r="J140" s="94"/>
      <c r="K140" s="275" t="b">
        <v>0</v>
      </c>
      <c r="L140" s="41" t="str">
        <f>IF(P140+P141&gt;1,"Scegliere una sola opzione",IF(AND(P140=0,P141=1,F147=0),"Vai alla domanda   D.3",""))</f>
        <v/>
      </c>
      <c r="M140" s="76"/>
      <c r="N140" s="193" t="str">
        <f>+IF(I140=TRUE,"1","0")</f>
        <v>0</v>
      </c>
      <c r="O140" s="193"/>
      <c r="P140" s="194">
        <f>N140*1</f>
        <v>0</v>
      </c>
      <c r="Q140" s="195"/>
      <c r="R140" s="76"/>
      <c r="S140" s="76"/>
      <c r="T140" s="76"/>
      <c r="U140" s="76"/>
      <c r="V140" s="76"/>
      <c r="W140" s="76"/>
      <c r="X140" s="76"/>
    </row>
    <row r="141" spans="1:24" s="117" customFormat="1" ht="21" customHeight="1" x14ac:dyDescent="0.25">
      <c r="A141" s="197"/>
      <c r="B141" s="197"/>
      <c r="C141" s="197"/>
      <c r="D141" s="197"/>
      <c r="E141" s="197"/>
      <c r="F141" s="197"/>
      <c r="G141" s="197"/>
      <c r="H141" s="260" t="s">
        <v>11</v>
      </c>
      <c r="I141" s="357" t="b">
        <v>0</v>
      </c>
      <c r="J141" s="197"/>
      <c r="K141" s="197"/>
      <c r="L141" s="34"/>
      <c r="M141" s="76"/>
      <c r="N141" s="193" t="str">
        <f>+IF(I141=TRUE,"1","0")</f>
        <v>0</v>
      </c>
      <c r="O141" s="75"/>
      <c r="P141" s="194">
        <f t="shared" ref="P141" si="5">N141*1</f>
        <v>0</v>
      </c>
      <c r="Q141" s="76"/>
      <c r="R141" s="76"/>
      <c r="S141" s="76"/>
      <c r="T141" s="76"/>
      <c r="U141" s="76"/>
      <c r="V141" s="76"/>
      <c r="W141" s="76"/>
      <c r="X141" s="76"/>
    </row>
    <row r="142" spans="1:24" s="117" customFormat="1" ht="21" customHeight="1" x14ac:dyDescent="0.25">
      <c r="F142" s="261"/>
      <c r="G142" s="261"/>
      <c r="H142" s="261"/>
      <c r="I142" s="261"/>
      <c r="J142" s="261"/>
      <c r="K142" s="261"/>
      <c r="L142" s="41"/>
      <c r="M142" s="76"/>
      <c r="N142" s="195"/>
      <c r="O142" s="76"/>
      <c r="P142" s="195"/>
      <c r="Q142" s="76"/>
      <c r="R142" s="76"/>
      <c r="S142" s="76"/>
      <c r="T142" s="76"/>
      <c r="U142" s="76"/>
      <c r="V142" s="76"/>
      <c r="W142" s="76"/>
      <c r="X142" s="76"/>
    </row>
    <row r="143" spans="1:24" s="117" customFormat="1" ht="28.15" customHeight="1" x14ac:dyDescent="0.25">
      <c r="A143" s="502" t="s">
        <v>757</v>
      </c>
      <c r="B143" s="502"/>
      <c r="C143" s="502"/>
      <c r="D143" s="502"/>
      <c r="E143" s="502"/>
      <c r="F143" s="502"/>
      <c r="G143" s="502"/>
      <c r="H143" s="502"/>
      <c r="I143" s="502"/>
      <c r="J143" s="502"/>
      <c r="K143" s="502"/>
      <c r="L143" s="34"/>
      <c r="M143" s="52"/>
      <c r="N143" s="52"/>
      <c r="O143" s="52"/>
      <c r="P143" s="52"/>
      <c r="Q143" s="52"/>
      <c r="R143" s="52"/>
      <c r="S143" s="76"/>
      <c r="T143" s="76"/>
      <c r="U143" s="76"/>
      <c r="V143" s="76"/>
      <c r="W143" s="76"/>
      <c r="X143" s="76"/>
    </row>
    <row r="144" spans="1:24" s="117" customFormat="1" ht="21" customHeight="1" x14ac:dyDescent="0.25">
      <c r="B144" s="75"/>
      <c r="C144" s="277"/>
      <c r="D144" s="277"/>
      <c r="E144" s="295" t="s">
        <v>742</v>
      </c>
      <c r="F144" s="380"/>
      <c r="G144" s="291"/>
      <c r="H144" s="292"/>
      <c r="I144" s="293"/>
      <c r="J144" s="293"/>
      <c r="K144" s="293"/>
      <c r="L144" s="499" t="str">
        <f>IF(SUM(F144:F146)&gt;(SUM(H44:K44)-H52-J52),"Attenzione: la somma dei dipendenti qui indicati supera il numero totale di dipendenti al netto dei dirigenti indicati nella sezione B)","")</f>
        <v/>
      </c>
      <c r="M144" s="52"/>
      <c r="N144" s="52"/>
      <c r="O144" s="52"/>
      <c r="P144" s="52"/>
      <c r="Q144" s="52"/>
      <c r="R144" s="52"/>
      <c r="S144" s="76"/>
      <c r="T144" s="76"/>
      <c r="U144" s="76"/>
      <c r="V144" s="76"/>
      <c r="W144" s="76"/>
      <c r="X144" s="76"/>
    </row>
    <row r="145" spans="1:24" s="117" customFormat="1" ht="21" customHeight="1" x14ac:dyDescent="0.25">
      <c r="A145" s="290"/>
      <c r="B145" s="75"/>
      <c r="C145" s="277"/>
      <c r="D145" s="277"/>
      <c r="E145" s="295" t="s">
        <v>743</v>
      </c>
      <c r="F145" s="380"/>
      <c r="G145" s="291"/>
      <c r="H145" s="277"/>
      <c r="I145" s="293"/>
      <c r="J145" s="293"/>
      <c r="K145" s="293"/>
      <c r="L145" s="499"/>
      <c r="M145" s="52"/>
      <c r="N145" s="52"/>
      <c r="O145" s="52"/>
      <c r="P145" s="52"/>
      <c r="Q145" s="52"/>
      <c r="R145" s="52"/>
      <c r="S145" s="76"/>
      <c r="T145" s="76"/>
      <c r="U145" s="76"/>
      <c r="V145" s="76"/>
      <c r="W145" s="76"/>
      <c r="X145" s="76"/>
    </row>
    <row r="146" spans="1:24" s="117" customFormat="1" ht="21.6" customHeight="1" x14ac:dyDescent="0.25">
      <c r="A146" s="196"/>
      <c r="B146" s="75"/>
      <c r="C146" s="196"/>
      <c r="D146" s="196"/>
      <c r="E146" s="295" t="s">
        <v>744</v>
      </c>
      <c r="F146" s="381"/>
      <c r="G146" s="294"/>
      <c r="H146" s="196"/>
      <c r="I146" s="196"/>
      <c r="J146" s="196"/>
      <c r="K146" s="196"/>
      <c r="L146" s="499"/>
      <c r="M146" s="52"/>
      <c r="N146" s="52"/>
      <c r="O146" s="52"/>
      <c r="P146" s="52"/>
      <c r="Q146" s="52"/>
      <c r="R146" s="52"/>
      <c r="S146" s="76"/>
      <c r="T146" s="76"/>
      <c r="U146" s="76"/>
      <c r="V146" s="76"/>
      <c r="W146" s="76"/>
      <c r="X146" s="76"/>
    </row>
    <row r="147" spans="1:24" s="117" customFormat="1" ht="41.45" customHeight="1" x14ac:dyDescent="0.25">
      <c r="A147" s="196"/>
      <c r="B147" s="259"/>
      <c r="C147" s="259"/>
      <c r="D147" s="259"/>
      <c r="E147" s="296" t="s">
        <v>733</v>
      </c>
      <c r="F147" s="379">
        <f>SUM(F144:F146)</f>
        <v>0</v>
      </c>
      <c r="G147" s="308" t="s">
        <v>712</v>
      </c>
      <c r="H147" s="329">
        <f>(SUM(H44:K44)-(H52+J52))</f>
        <v>0</v>
      </c>
      <c r="I147" s="500" t="s">
        <v>738</v>
      </c>
      <c r="J147" s="501"/>
      <c r="K147" s="501"/>
      <c r="L147" s="34"/>
      <c r="M147" s="52"/>
      <c r="N147" s="195"/>
      <c r="O147" s="52"/>
      <c r="P147" s="195"/>
      <c r="Q147" s="52"/>
      <c r="R147" s="52"/>
      <c r="S147" s="76"/>
      <c r="T147" s="76"/>
      <c r="U147" s="76"/>
      <c r="V147" s="76"/>
      <c r="W147" s="76"/>
      <c r="X147" s="76"/>
    </row>
    <row r="148" spans="1:24" s="117" customFormat="1" ht="21" customHeight="1" x14ac:dyDescent="0.25">
      <c r="A148" s="196"/>
      <c r="B148" s="259"/>
      <c r="C148" s="259"/>
      <c r="D148" s="259"/>
      <c r="E148" s="259"/>
      <c r="F148" s="259"/>
      <c r="G148" s="259"/>
      <c r="H148" s="259"/>
      <c r="I148" s="259"/>
      <c r="J148" s="259"/>
      <c r="K148" s="337"/>
      <c r="L148" s="34"/>
      <c r="M148" s="52"/>
      <c r="N148" s="195"/>
      <c r="O148" s="52"/>
      <c r="P148" s="195"/>
      <c r="Q148" s="52"/>
      <c r="R148" s="52"/>
      <c r="S148" s="76"/>
      <c r="T148" s="76"/>
      <c r="U148" s="76"/>
      <c r="V148" s="76"/>
      <c r="W148" s="76"/>
      <c r="X148" s="76"/>
    </row>
    <row r="149" spans="1:24" s="117" customFormat="1" ht="24.75" hidden="1" customHeight="1" x14ac:dyDescent="0.25">
      <c r="A149" s="323"/>
      <c r="B149" s="75"/>
      <c r="C149" s="75"/>
      <c r="D149" s="75"/>
      <c r="E149" s="338"/>
      <c r="F149" s="338"/>
      <c r="G149" s="338"/>
      <c r="H149" s="338"/>
      <c r="I149" s="338"/>
      <c r="J149" s="338"/>
      <c r="K149" s="338"/>
      <c r="L149" s="34"/>
      <c r="M149" s="52"/>
      <c r="N149" s="195"/>
      <c r="O149" s="52"/>
      <c r="P149" s="195"/>
      <c r="Q149" s="52"/>
      <c r="R149" s="52"/>
      <c r="S149" s="76"/>
      <c r="T149" s="76"/>
      <c r="U149" s="76"/>
      <c r="V149" s="76"/>
      <c r="W149" s="76"/>
      <c r="X149" s="76"/>
    </row>
    <row r="150" spans="1:24" s="116" customFormat="1" ht="24" hidden="1" customHeight="1" x14ac:dyDescent="0.2">
      <c r="A150" s="324"/>
      <c r="B150" s="259"/>
      <c r="C150" s="259"/>
      <c r="D150" s="259"/>
      <c r="E150" s="259"/>
      <c r="F150" s="259"/>
      <c r="G150" s="259"/>
      <c r="H150" s="259"/>
      <c r="I150" s="259"/>
      <c r="J150" s="259"/>
      <c r="K150" s="270"/>
      <c r="L150" s="60"/>
      <c r="M150" s="51"/>
      <c r="N150" s="195"/>
      <c r="O150" s="52"/>
      <c r="P150" s="195"/>
      <c r="Q150" s="75"/>
      <c r="R150" s="75"/>
      <c r="S150" s="75"/>
      <c r="T150" s="75"/>
      <c r="U150" s="75"/>
      <c r="V150" s="75"/>
      <c r="W150" s="75"/>
      <c r="X150" s="75"/>
    </row>
    <row r="151" spans="1:24" s="117" customFormat="1" ht="20.100000000000001" hidden="1" customHeight="1" x14ac:dyDescent="0.25">
      <c r="A151" s="290"/>
      <c r="B151" s="325"/>
      <c r="C151" s="325"/>
      <c r="D151" s="325"/>
      <c r="E151" s="325"/>
      <c r="F151" s="325"/>
      <c r="G151" s="325"/>
      <c r="H151" s="325"/>
      <c r="I151" s="325"/>
      <c r="J151" s="325"/>
      <c r="K151" s="325"/>
      <c r="L151" s="34"/>
      <c r="M151" s="52"/>
      <c r="N151" s="52"/>
      <c r="O151" s="52"/>
      <c r="P151" s="52"/>
      <c r="Q151" s="52"/>
      <c r="R151" s="52"/>
      <c r="S151" s="76"/>
      <c r="T151" s="76"/>
      <c r="U151" s="76"/>
      <c r="V151" s="76"/>
      <c r="W151" s="76"/>
      <c r="X151" s="76"/>
    </row>
    <row r="152" spans="1:24" s="117" customFormat="1" ht="24" hidden="1" customHeight="1" x14ac:dyDescent="0.25">
      <c r="A152" s="311"/>
      <c r="B152" s="259"/>
      <c r="C152" s="259"/>
      <c r="D152" s="259"/>
      <c r="E152" s="259"/>
      <c r="F152" s="259"/>
      <c r="G152" s="259"/>
      <c r="H152" s="259"/>
      <c r="I152" s="259"/>
      <c r="J152" s="259"/>
      <c r="K152" s="270"/>
      <c r="L152" s="29"/>
      <c r="M152" s="52"/>
      <c r="N152" s="195"/>
      <c r="O152" s="52"/>
      <c r="P152" s="195"/>
      <c r="Q152" s="52"/>
      <c r="R152" s="52"/>
      <c r="S152" s="76"/>
      <c r="T152" s="76"/>
      <c r="U152" s="76"/>
      <c r="V152" s="76"/>
      <c r="W152" s="76"/>
      <c r="X152" s="76"/>
    </row>
    <row r="153" spans="1:24" s="118" customFormat="1" ht="20.100000000000001" hidden="1" customHeight="1" x14ac:dyDescent="0.25">
      <c r="A153" s="326"/>
      <c r="B153" s="326"/>
      <c r="C153" s="326"/>
      <c r="D153" s="326"/>
      <c r="E153" s="326"/>
      <c r="F153" s="326"/>
      <c r="G153" s="326"/>
      <c r="H153" s="326"/>
      <c r="I153" s="326"/>
      <c r="J153" s="326"/>
      <c r="K153" s="326"/>
      <c r="L153" s="55"/>
      <c r="M153" s="76"/>
      <c r="N153" s="195"/>
      <c r="P153" s="195"/>
      <c r="R153" s="76"/>
      <c r="S153" s="76"/>
      <c r="T153" s="76"/>
      <c r="U153" s="76"/>
      <c r="V153" s="76"/>
      <c r="W153" s="76"/>
      <c r="X153" s="76"/>
    </row>
    <row r="154" spans="1:24" s="117" customFormat="1" ht="20.100000000000001" hidden="1" customHeight="1" x14ac:dyDescent="0.25">
      <c r="A154" s="312"/>
      <c r="B154" s="259"/>
      <c r="C154" s="259"/>
      <c r="D154" s="259"/>
      <c r="E154" s="259"/>
      <c r="F154" s="259"/>
      <c r="G154" s="259"/>
      <c r="H154" s="259"/>
      <c r="I154" s="259"/>
      <c r="J154" s="259"/>
      <c r="K154" s="339"/>
      <c r="M154" s="52"/>
      <c r="N154" s="195"/>
      <c r="O154" s="52"/>
      <c r="P154" s="195"/>
      <c r="Q154" s="52"/>
      <c r="R154" s="52"/>
      <c r="S154" s="76"/>
      <c r="T154" s="76"/>
      <c r="U154" s="76"/>
      <c r="V154" s="76"/>
      <c r="W154" s="76"/>
      <c r="X154" s="76"/>
    </row>
    <row r="155" spans="1:24" s="117" customFormat="1" ht="20.100000000000001" hidden="1" customHeight="1" x14ac:dyDescent="0.25">
      <c r="A155" s="196"/>
      <c r="B155" s="529"/>
      <c r="C155" s="529"/>
      <c r="D155" s="529"/>
      <c r="E155" s="529"/>
      <c r="F155" s="529"/>
      <c r="G155" s="529"/>
      <c r="H155" s="529"/>
      <c r="I155" s="529"/>
      <c r="J155" s="529"/>
      <c r="K155" s="337"/>
      <c r="L155" s="34"/>
      <c r="M155" s="52"/>
      <c r="N155" s="195"/>
      <c r="O155" s="52"/>
      <c r="P155" s="195"/>
      <c r="Q155" s="52"/>
      <c r="R155" s="52"/>
      <c r="S155" s="76"/>
      <c r="T155" s="76"/>
      <c r="U155" s="76"/>
      <c r="V155" s="76"/>
      <c r="W155" s="76"/>
      <c r="X155" s="76"/>
    </row>
    <row r="156" spans="1:24" s="117" customFormat="1" ht="20.100000000000001" hidden="1" customHeight="1" x14ac:dyDescent="0.25">
      <c r="A156" s="259"/>
      <c r="B156" s="397"/>
      <c r="C156" s="397"/>
      <c r="D156" s="397"/>
      <c r="E156" s="535"/>
      <c r="F156" s="535"/>
      <c r="G156" s="535"/>
      <c r="H156" s="535"/>
      <c r="I156" s="535"/>
      <c r="J156" s="535"/>
      <c r="K156" s="535"/>
      <c r="L156" s="34"/>
      <c r="M156" s="52"/>
      <c r="N156" s="52"/>
      <c r="O156" s="52"/>
      <c r="P156" s="52"/>
      <c r="Q156" s="52"/>
      <c r="R156" s="52"/>
      <c r="S156" s="76"/>
      <c r="T156" s="76"/>
      <c r="U156" s="76"/>
      <c r="V156" s="76"/>
      <c r="W156" s="76"/>
      <c r="X156" s="76"/>
    </row>
    <row r="157" spans="1:24" s="117" customFormat="1" ht="22.5" hidden="1" customHeight="1" x14ac:dyDescent="0.25">
      <c r="A157" s="277"/>
      <c r="B157" s="529"/>
      <c r="C157" s="529"/>
      <c r="D157" s="529"/>
      <c r="E157" s="529"/>
      <c r="F157" s="529"/>
      <c r="G157" s="529"/>
      <c r="H157" s="529"/>
      <c r="I157" s="529"/>
      <c r="J157" s="529"/>
      <c r="K157" s="270"/>
      <c r="L157" s="34"/>
      <c r="M157" s="52"/>
      <c r="N157" s="195"/>
      <c r="O157" s="52"/>
      <c r="P157" s="195"/>
      <c r="Q157" s="52"/>
      <c r="R157" s="52"/>
      <c r="S157" s="76"/>
      <c r="T157" s="76"/>
      <c r="U157" s="76"/>
      <c r="V157" s="76"/>
      <c r="W157" s="76"/>
      <c r="X157" s="76"/>
    </row>
    <row r="158" spans="1:24" s="117" customFormat="1" ht="20.100000000000001" hidden="1" customHeight="1" x14ac:dyDescent="0.25">
      <c r="A158" s="262"/>
      <c r="L158" s="48"/>
      <c r="M158" s="52"/>
      <c r="N158" s="193"/>
      <c r="O158" s="52"/>
      <c r="P158" s="195"/>
      <c r="Q158" s="52"/>
      <c r="R158" s="52"/>
      <c r="S158" s="76"/>
      <c r="T158" s="76"/>
      <c r="U158" s="76"/>
      <c r="V158" s="76"/>
      <c r="W158" s="76"/>
      <c r="X158" s="76"/>
    </row>
    <row r="159" spans="1:24" s="116" customFormat="1" ht="32.25" customHeight="1" x14ac:dyDescent="0.2">
      <c r="A159" s="505" t="s">
        <v>693</v>
      </c>
      <c r="B159" s="505"/>
      <c r="C159" s="505"/>
      <c r="D159" s="505"/>
      <c r="E159" s="505"/>
      <c r="F159" s="505"/>
      <c r="G159" s="505"/>
      <c r="H159" s="505"/>
      <c r="I159" s="505"/>
      <c r="J159" s="505"/>
      <c r="K159" s="505"/>
      <c r="L159" s="34"/>
      <c r="M159" s="29"/>
      <c r="N159" s="115"/>
      <c r="O159" s="114"/>
      <c r="P159" s="204"/>
      <c r="Q159" s="204"/>
    </row>
    <row r="160" spans="1:24" s="117" customFormat="1" ht="39" customHeight="1" x14ac:dyDescent="0.25">
      <c r="A160" s="388" t="s">
        <v>772</v>
      </c>
      <c r="B160" s="388"/>
      <c r="C160" s="388"/>
      <c r="D160" s="388"/>
      <c r="E160" s="388"/>
      <c r="F160" s="388"/>
      <c r="G160" s="388"/>
      <c r="H160" s="388"/>
      <c r="I160" s="388"/>
      <c r="J160" s="388"/>
      <c r="K160" s="388"/>
      <c r="L160" s="48"/>
      <c r="M160" s="52"/>
      <c r="N160" s="52"/>
      <c r="O160" s="52"/>
      <c r="P160" s="52"/>
      <c r="Q160" s="52"/>
      <c r="R160" s="52"/>
      <c r="S160" s="76"/>
      <c r="T160" s="76"/>
      <c r="U160" s="76"/>
      <c r="V160" s="76"/>
      <c r="W160" s="76"/>
      <c r="X160" s="76"/>
    </row>
    <row r="161" spans="1:24" s="117" customFormat="1" ht="20.100000000000001" customHeight="1" x14ac:dyDescent="0.25">
      <c r="B161" s="387" t="s">
        <v>701</v>
      </c>
      <c r="C161" s="387"/>
      <c r="D161" s="387"/>
      <c r="E161" s="387"/>
      <c r="F161" s="387"/>
      <c r="G161" s="387"/>
      <c r="H161" s="387"/>
      <c r="I161" s="387"/>
      <c r="J161" s="387"/>
      <c r="K161" s="358" t="b">
        <v>0</v>
      </c>
      <c r="L161" s="64" t="str">
        <f>IF(AND(P163+P164+P165+P166&gt;0,P161+P162&gt;0),"Risposte non coerenti",IF(P161+P162&gt;1,"Scegliere una sola opzione",IF(P163+P164+P165+P166&gt;2,"Attenzione: se sì, max 2 risposte possibili","")))</f>
        <v/>
      </c>
      <c r="M161" s="52"/>
      <c r="N161" s="193" t="str">
        <f>+IF(K161=TRUE,"1","0")</f>
        <v>0</v>
      </c>
      <c r="O161" s="52"/>
      <c r="P161" s="194">
        <f t="shared" ref="P161:P162" si="6">N161*1</f>
        <v>0</v>
      </c>
      <c r="Q161" s="52"/>
      <c r="R161" s="316"/>
      <c r="S161" s="76"/>
      <c r="T161" s="76"/>
      <c r="U161" s="76"/>
      <c r="V161" s="76"/>
      <c r="W161" s="76"/>
      <c r="X161" s="76"/>
    </row>
    <row r="162" spans="1:24" s="117" customFormat="1" ht="20.100000000000001" customHeight="1" x14ac:dyDescent="0.25">
      <c r="B162" s="387" t="s">
        <v>10</v>
      </c>
      <c r="C162" s="387"/>
      <c r="D162" s="387"/>
      <c r="E162" s="387"/>
      <c r="F162" s="387"/>
      <c r="G162" s="387"/>
      <c r="H162" s="387"/>
      <c r="I162" s="387"/>
      <c r="J162" s="387"/>
      <c r="K162" s="359" t="b">
        <v>0</v>
      </c>
      <c r="L162" s="34"/>
      <c r="M162" s="52"/>
      <c r="N162" s="193" t="str">
        <f>+IF(K162=TRUE,"1","0")</f>
        <v>0</v>
      </c>
      <c r="O162" s="118"/>
      <c r="P162" s="194">
        <f t="shared" si="6"/>
        <v>0</v>
      </c>
      <c r="Q162" s="52"/>
      <c r="R162" s="314"/>
      <c r="S162" s="76"/>
      <c r="T162" s="76"/>
      <c r="U162" s="76"/>
      <c r="V162" s="76"/>
      <c r="W162" s="76"/>
      <c r="X162" s="76"/>
    </row>
    <row r="163" spans="1:24" s="198" customFormat="1" ht="20.100000000000001" customHeight="1" x14ac:dyDescent="0.2">
      <c r="B163" s="387" t="s">
        <v>763</v>
      </c>
      <c r="C163" s="387"/>
      <c r="D163" s="387"/>
      <c r="E163" s="387"/>
      <c r="F163" s="387"/>
      <c r="G163" s="387"/>
      <c r="H163" s="387"/>
      <c r="I163" s="387" t="b">
        <v>0</v>
      </c>
      <c r="J163" s="387"/>
      <c r="K163" s="359" t="b">
        <v>0</v>
      </c>
      <c r="L163" s="45"/>
      <c r="M163" s="54"/>
      <c r="N163" s="193" t="str">
        <f t="shared" ref="N163" si="7">+IF(K163=TRUE,"1","0")</f>
        <v>0</v>
      </c>
      <c r="O163" s="52"/>
      <c r="P163" s="194">
        <f>N163*1</f>
        <v>0</v>
      </c>
      <c r="Q163" s="54"/>
      <c r="R163" s="315"/>
      <c r="S163" s="133"/>
      <c r="T163" s="133"/>
      <c r="U163" s="133"/>
      <c r="V163" s="133"/>
      <c r="W163" s="133"/>
      <c r="X163" s="133"/>
    </row>
    <row r="164" spans="1:24" s="198" customFormat="1" ht="20.100000000000001" customHeight="1" x14ac:dyDescent="0.2">
      <c r="B164" s="387" t="s">
        <v>758</v>
      </c>
      <c r="C164" s="387"/>
      <c r="D164" s="387"/>
      <c r="E164" s="387"/>
      <c r="F164" s="387"/>
      <c r="G164" s="387"/>
      <c r="H164" s="387"/>
      <c r="I164" s="387" t="b">
        <v>0</v>
      </c>
      <c r="J164" s="387"/>
      <c r="K164" s="359" t="b">
        <v>0</v>
      </c>
      <c r="L164" s="365"/>
      <c r="M164" s="42"/>
      <c r="N164" s="193" t="str">
        <f t="shared" ref="N164" si="8">+IF(K164=TRUE,"1","0")</f>
        <v>0</v>
      </c>
      <c r="O164" s="52"/>
      <c r="P164" s="194">
        <f t="shared" ref="P164" si="9">N164*1</f>
        <v>0</v>
      </c>
      <c r="Q164" s="199"/>
      <c r="R164" s="315"/>
    </row>
    <row r="165" spans="1:24" s="198" customFormat="1" ht="20.100000000000001" customHeight="1" x14ac:dyDescent="0.2">
      <c r="A165" s="266"/>
      <c r="B165" s="387" t="s">
        <v>759</v>
      </c>
      <c r="C165" s="387"/>
      <c r="D165" s="387"/>
      <c r="E165" s="387"/>
      <c r="F165" s="387"/>
      <c r="G165" s="387"/>
      <c r="H165" s="387"/>
      <c r="I165" s="387" t="b">
        <v>0</v>
      </c>
      <c r="J165" s="387"/>
      <c r="K165" s="359" t="b">
        <v>0</v>
      </c>
      <c r="L165" s="365"/>
      <c r="M165" s="42"/>
      <c r="N165" s="193" t="str">
        <f t="shared" ref="N165:N166" si="10">+IF(K165=TRUE,"1","0")</f>
        <v>0</v>
      </c>
      <c r="O165" s="52"/>
      <c r="P165" s="194">
        <f t="shared" ref="P165:P166" si="11">N165*1</f>
        <v>0</v>
      </c>
      <c r="Q165" s="199"/>
      <c r="R165" s="315"/>
    </row>
    <row r="166" spans="1:24" s="117" customFormat="1" ht="20.100000000000001" customHeight="1" x14ac:dyDescent="0.25">
      <c r="A166" s="267"/>
      <c r="B166" s="387" t="s">
        <v>760</v>
      </c>
      <c r="C166" s="387"/>
      <c r="D166" s="387"/>
      <c r="E166" s="387"/>
      <c r="F166" s="387"/>
      <c r="G166" s="387"/>
      <c r="H166" s="387"/>
      <c r="I166" s="387"/>
      <c r="J166" s="387"/>
      <c r="K166" s="359" t="b">
        <v>0</v>
      </c>
      <c r="L166" s="365"/>
      <c r="M166" s="34"/>
      <c r="N166" s="193" t="str">
        <f t="shared" si="10"/>
        <v>0</v>
      </c>
      <c r="P166" s="194">
        <f t="shared" si="11"/>
        <v>0</v>
      </c>
      <c r="Q166" s="120"/>
      <c r="R166" s="314"/>
    </row>
    <row r="167" spans="1:24" ht="20.100000000000001" customHeight="1" x14ac:dyDescent="0.25"/>
    <row r="168" spans="1:24" s="117" customFormat="1" ht="20.100000000000001" customHeight="1" x14ac:dyDescent="0.25">
      <c r="A168" s="530" t="s">
        <v>736</v>
      </c>
      <c r="B168" s="530"/>
      <c r="C168" s="530"/>
      <c r="D168" s="530"/>
      <c r="E168" s="530"/>
      <c r="F168" s="530"/>
      <c r="G168" s="530"/>
      <c r="H168" s="530"/>
      <c r="I168" s="530"/>
      <c r="J168" s="530"/>
      <c r="K168" s="530"/>
      <c r="L168" s="57"/>
      <c r="M168" s="34"/>
      <c r="N168" s="90"/>
      <c r="P168" s="90"/>
      <c r="Q168" s="120"/>
      <c r="R168" s="316"/>
    </row>
    <row r="169" spans="1:24" s="198" customFormat="1" ht="20.100000000000001" customHeight="1" x14ac:dyDescent="0.2">
      <c r="B169" s="386" t="s">
        <v>702</v>
      </c>
      <c r="C169" s="386"/>
      <c r="D169" s="386"/>
      <c r="E169" s="386"/>
      <c r="F169" s="386"/>
      <c r="G169" s="386"/>
      <c r="H169" s="386"/>
      <c r="I169" s="386"/>
      <c r="J169" s="386"/>
      <c r="K169" s="360" t="b">
        <v>0</v>
      </c>
      <c r="L169" s="385" t="str">
        <f>IF(AND(P161+P162&gt;0,P169+P170+P171&gt;0),"Attenzione: risposta non coerente con quanto indicato in E.1",IF(AND(P169+P170+P171&gt;0,P161+P162+P163+P164+P165+P166=0),"Attenzione: indicare una risposta in E.1",""))</f>
        <v/>
      </c>
      <c r="M169" s="54"/>
      <c r="N169" s="193" t="str">
        <f>+IF(K169=TRUE,"1","0")</f>
        <v>0</v>
      </c>
      <c r="O169" s="52"/>
      <c r="P169" s="194">
        <f t="shared" ref="P169" si="12">N169*1</f>
        <v>0</v>
      </c>
      <c r="Q169" s="54"/>
      <c r="R169" s="315"/>
      <c r="S169" s="133"/>
      <c r="T169" s="133"/>
      <c r="U169" s="133"/>
      <c r="V169" s="133"/>
      <c r="W169" s="133"/>
      <c r="X169" s="133"/>
    </row>
    <row r="170" spans="1:24" s="198" customFormat="1" ht="20.100000000000001" customHeight="1" x14ac:dyDescent="0.2">
      <c r="B170" s="386" t="s">
        <v>703</v>
      </c>
      <c r="C170" s="386"/>
      <c r="D170" s="386"/>
      <c r="E170" s="386"/>
      <c r="F170" s="386"/>
      <c r="G170" s="386"/>
      <c r="H170" s="386"/>
      <c r="I170" s="386"/>
      <c r="J170" s="386"/>
      <c r="K170" s="359" t="b">
        <v>0</v>
      </c>
      <c r="L170" s="385"/>
      <c r="M170" s="42"/>
      <c r="N170" s="193" t="str">
        <f t="shared" ref="N170:N171" si="13">+IF(K170=TRUE,"1","0")</f>
        <v>0</v>
      </c>
      <c r="O170" s="52"/>
      <c r="P170" s="194">
        <f t="shared" ref="P170:P171" si="14">N170*1</f>
        <v>0</v>
      </c>
      <c r="Q170" s="199"/>
      <c r="R170" s="317"/>
    </row>
    <row r="171" spans="1:24" s="198" customFormat="1" ht="20.100000000000001" customHeight="1" x14ac:dyDescent="0.2">
      <c r="B171" s="386" t="s">
        <v>704</v>
      </c>
      <c r="C171" s="386"/>
      <c r="D171" s="386"/>
      <c r="E171" s="386"/>
      <c r="F171" s="386"/>
      <c r="G171" s="386"/>
      <c r="H171" s="386"/>
      <c r="I171" s="386"/>
      <c r="J171" s="386"/>
      <c r="K171" s="359" t="b">
        <v>0</v>
      </c>
      <c r="L171" s="385"/>
      <c r="M171" s="42"/>
      <c r="N171" s="193" t="str">
        <f t="shared" si="13"/>
        <v>0</v>
      </c>
      <c r="O171" s="52"/>
      <c r="P171" s="194">
        <f t="shared" si="14"/>
        <v>0</v>
      </c>
      <c r="Q171" s="199"/>
      <c r="R171" s="315"/>
    </row>
    <row r="172" spans="1:24" s="117" customFormat="1" ht="20.100000000000001" customHeight="1" x14ac:dyDescent="0.25">
      <c r="A172" s="327"/>
      <c r="B172" s="264"/>
      <c r="C172" s="264"/>
      <c r="D172" s="264"/>
      <c r="E172" s="264"/>
      <c r="F172" s="264"/>
      <c r="G172" s="264"/>
      <c r="H172" s="264"/>
      <c r="I172" s="264"/>
      <c r="J172" s="264"/>
      <c r="K172" s="264"/>
      <c r="L172" s="57"/>
      <c r="M172" s="34"/>
      <c r="N172" s="90"/>
      <c r="P172" s="90"/>
      <c r="Q172" s="120"/>
      <c r="R172" s="316"/>
    </row>
    <row r="173" spans="1:24" s="117" customFormat="1" ht="20.100000000000001" customHeight="1" x14ac:dyDescent="0.25">
      <c r="A173" s="327"/>
      <c r="B173" s="264"/>
      <c r="C173" s="264"/>
      <c r="D173" s="264"/>
      <c r="E173" s="264"/>
      <c r="F173" s="264"/>
      <c r="G173" s="264"/>
      <c r="H173" s="264"/>
      <c r="I173" s="264"/>
      <c r="J173" s="264"/>
      <c r="K173" s="264"/>
      <c r="L173" s="57"/>
      <c r="M173" s="34"/>
      <c r="N173" s="90"/>
      <c r="P173" s="90"/>
      <c r="Q173" s="120"/>
      <c r="R173" s="316"/>
    </row>
    <row r="174" spans="1:24" s="117" customFormat="1" ht="31.5" customHeight="1" x14ac:dyDescent="0.25">
      <c r="A174" s="388" t="s">
        <v>735</v>
      </c>
      <c r="B174" s="388"/>
      <c r="C174" s="388"/>
      <c r="D174" s="388"/>
      <c r="E174" s="388"/>
      <c r="F174" s="388"/>
      <c r="G174" s="388"/>
      <c r="H174" s="388"/>
      <c r="I174" s="388"/>
      <c r="J174" s="388"/>
      <c r="K174" s="388"/>
      <c r="L174" s="34"/>
      <c r="M174" s="34"/>
      <c r="N174" s="120"/>
      <c r="O174" s="120"/>
      <c r="P174" s="201"/>
      <c r="Q174" s="120"/>
      <c r="R174" s="314"/>
    </row>
    <row r="175" spans="1:24" s="117" customFormat="1" ht="20.100000000000001" customHeight="1" x14ac:dyDescent="0.25">
      <c r="A175" s="264"/>
      <c r="B175" s="387" t="s">
        <v>697</v>
      </c>
      <c r="C175" s="387"/>
      <c r="D175" s="387"/>
      <c r="E175" s="387"/>
      <c r="F175" s="387"/>
      <c r="G175" s="387"/>
      <c r="H175" s="387"/>
      <c r="I175" s="387"/>
      <c r="J175" s="387"/>
      <c r="K175" s="360" t="b">
        <v>0</v>
      </c>
      <c r="L175" s="365" t="str">
        <f>IF(AND(P175=1,P176+P177+P178+P179+P180&gt;0),"Attenzione: risposte non coerenti","")</f>
        <v/>
      </c>
      <c r="M175" s="52"/>
      <c r="N175" s="193" t="str">
        <f>+IF(K175=TRUE,"1","0")</f>
        <v>0</v>
      </c>
      <c r="O175" s="52"/>
      <c r="P175" s="194">
        <f t="shared" ref="P175:P176" si="15">N175*1</f>
        <v>0</v>
      </c>
      <c r="Q175" s="52"/>
      <c r="R175" s="314"/>
      <c r="S175" s="76"/>
      <c r="T175" s="76"/>
      <c r="U175" s="76"/>
      <c r="V175" s="76"/>
      <c r="W175" s="76"/>
      <c r="X175" s="76"/>
    </row>
    <row r="176" spans="1:24" s="198" customFormat="1" ht="20.100000000000001" customHeight="1" x14ac:dyDescent="0.25">
      <c r="A176" s="265"/>
      <c r="B176" s="387" t="s">
        <v>729</v>
      </c>
      <c r="C176" s="387"/>
      <c r="D176" s="387"/>
      <c r="E176" s="387"/>
      <c r="F176" s="387"/>
      <c r="G176" s="387"/>
      <c r="H176" s="387"/>
      <c r="I176" s="387"/>
      <c r="J176" s="387"/>
      <c r="K176" s="359" t="b">
        <v>0</v>
      </c>
      <c r="L176" s="365"/>
      <c r="M176" s="54"/>
      <c r="N176" s="193" t="str">
        <f>+IF(K176=TRUE,"1","0")</f>
        <v>0</v>
      </c>
      <c r="O176" s="118"/>
      <c r="P176" s="194">
        <f t="shared" si="15"/>
        <v>0</v>
      </c>
      <c r="Q176" s="54"/>
      <c r="R176" s="315"/>
      <c r="S176" s="133"/>
      <c r="T176" s="133"/>
      <c r="U176" s="133"/>
      <c r="V176" s="133"/>
      <c r="W176" s="133"/>
      <c r="X176" s="133"/>
    </row>
    <row r="177" spans="1:24" s="198" customFormat="1" ht="20.100000000000001" customHeight="1" x14ac:dyDescent="0.2">
      <c r="A177" s="265"/>
      <c r="B177" s="387" t="s">
        <v>698</v>
      </c>
      <c r="C177" s="387"/>
      <c r="D177" s="387"/>
      <c r="E177" s="387"/>
      <c r="F177" s="387"/>
      <c r="G177" s="387"/>
      <c r="H177" s="387"/>
      <c r="I177" s="387"/>
      <c r="J177" s="387"/>
      <c r="K177" s="359" t="b">
        <v>0</v>
      </c>
      <c r="L177" s="365"/>
      <c r="M177" s="54"/>
      <c r="N177" s="193" t="str">
        <f t="shared" ref="N177:N180" si="16">+IF(K177=TRUE,"1","0")</f>
        <v>0</v>
      </c>
      <c r="O177" s="52"/>
      <c r="P177" s="194">
        <f>N177*1</f>
        <v>0</v>
      </c>
      <c r="Q177" s="54"/>
      <c r="R177" s="315"/>
      <c r="S177" s="133"/>
      <c r="T177" s="133"/>
      <c r="U177" s="133"/>
      <c r="V177" s="133"/>
      <c r="W177" s="133"/>
      <c r="X177" s="133"/>
    </row>
    <row r="178" spans="1:24" s="198" customFormat="1" ht="24.75" customHeight="1" x14ac:dyDescent="0.2">
      <c r="A178" s="266"/>
      <c r="B178" s="387" t="s">
        <v>700</v>
      </c>
      <c r="C178" s="387"/>
      <c r="D178" s="387"/>
      <c r="E178" s="387"/>
      <c r="F178" s="387"/>
      <c r="G178" s="387"/>
      <c r="H178" s="387"/>
      <c r="I178" s="387"/>
      <c r="J178" s="387"/>
      <c r="K178" s="359" t="b">
        <v>0</v>
      </c>
      <c r="L178" s="45"/>
      <c r="M178" s="42"/>
      <c r="N178" s="193" t="str">
        <f t="shared" si="16"/>
        <v>0</v>
      </c>
      <c r="O178" s="52"/>
      <c r="P178" s="194">
        <f t="shared" ref="P178:P180" si="17">N178*1</f>
        <v>0</v>
      </c>
      <c r="Q178" s="199"/>
      <c r="R178" s="199"/>
    </row>
    <row r="179" spans="1:24" s="198" customFormat="1" ht="20.100000000000001" customHeight="1" x14ac:dyDescent="0.2">
      <c r="A179" s="266"/>
      <c r="B179" s="387" t="s">
        <v>705</v>
      </c>
      <c r="C179" s="387"/>
      <c r="D179" s="387"/>
      <c r="E179" s="387"/>
      <c r="F179" s="387"/>
      <c r="G179" s="387"/>
      <c r="H179" s="387"/>
      <c r="I179" s="387"/>
      <c r="J179" s="387"/>
      <c r="K179" s="359" t="b">
        <v>0</v>
      </c>
      <c r="M179" s="42"/>
      <c r="N179" s="193" t="str">
        <f t="shared" si="16"/>
        <v>0</v>
      </c>
      <c r="O179" s="52"/>
      <c r="P179" s="194">
        <f t="shared" si="17"/>
        <v>0</v>
      </c>
      <c r="Q179" s="199"/>
      <c r="R179" s="199"/>
    </row>
    <row r="180" spans="1:24" s="198" customFormat="1" ht="20.100000000000001" customHeight="1" x14ac:dyDescent="0.2">
      <c r="A180" s="266"/>
      <c r="B180" s="387" t="s">
        <v>699</v>
      </c>
      <c r="C180" s="387"/>
      <c r="D180" s="387"/>
      <c r="E180" s="387"/>
      <c r="F180" s="387"/>
      <c r="G180" s="387" t="b">
        <v>0</v>
      </c>
      <c r="H180" s="387"/>
      <c r="I180" s="387"/>
      <c r="J180" s="387"/>
      <c r="K180" s="359" t="b">
        <v>0</v>
      </c>
      <c r="L180" s="45"/>
      <c r="M180" s="42"/>
      <c r="N180" s="193" t="str">
        <f t="shared" si="16"/>
        <v>0</v>
      </c>
      <c r="O180" s="52"/>
      <c r="P180" s="194">
        <f t="shared" si="17"/>
        <v>0</v>
      </c>
      <c r="Q180" s="199"/>
      <c r="R180" s="199"/>
    </row>
    <row r="181" spans="1:24" s="117" customFormat="1" ht="20.100000000000001" customHeight="1" x14ac:dyDescent="0.25">
      <c r="A181" s="267"/>
      <c r="B181" s="264"/>
      <c r="C181" s="264"/>
      <c r="D181" s="264"/>
      <c r="E181" s="264"/>
      <c r="F181" s="264"/>
      <c r="G181" s="264"/>
      <c r="H181" s="264"/>
      <c r="I181" s="264"/>
      <c r="J181" s="91"/>
      <c r="K181" s="268"/>
      <c r="L181" s="45"/>
      <c r="M181" s="34"/>
      <c r="N181" s="90"/>
      <c r="P181" s="90"/>
      <c r="Q181" s="120"/>
      <c r="R181" s="120"/>
    </row>
    <row r="182" spans="1:24" s="117" customFormat="1" ht="33.6" customHeight="1" x14ac:dyDescent="0.25">
      <c r="A182" s="502" t="s">
        <v>761</v>
      </c>
      <c r="B182" s="502"/>
      <c r="C182" s="502"/>
      <c r="D182" s="502"/>
      <c r="E182" s="502"/>
      <c r="F182" s="502"/>
      <c r="G182" s="502"/>
      <c r="H182" s="502"/>
      <c r="I182" s="502"/>
      <c r="J182" s="502"/>
      <c r="K182" s="502"/>
      <c r="L182" s="45"/>
      <c r="M182" s="34"/>
      <c r="N182" s="90"/>
      <c r="P182" s="78"/>
      <c r="Q182" s="120"/>
      <c r="R182" s="120"/>
    </row>
    <row r="183" spans="1:24" s="117" customFormat="1" ht="36" customHeight="1" x14ac:dyDescent="0.25">
      <c r="B183" s="264"/>
      <c r="C183" s="264"/>
      <c r="D183" s="264"/>
      <c r="E183" s="264"/>
      <c r="F183" s="264"/>
      <c r="G183" s="361"/>
      <c r="H183" s="309" t="s">
        <v>712</v>
      </c>
      <c r="I183" s="329">
        <f>(SUM(D44:K44))/2</f>
        <v>0</v>
      </c>
      <c r="J183" s="500" t="s">
        <v>737</v>
      </c>
      <c r="K183" s="501"/>
      <c r="L183" s="48" t="str">
        <f>IF(G183&gt;(SUM(D44:K44)/2),"Attenzione: i dipendenti qui indicati superano il numero medio di dipendenti 2023 ricavabile da B.1","")</f>
        <v/>
      </c>
      <c r="M183" s="34"/>
      <c r="N183" s="123"/>
      <c r="O183" s="123"/>
      <c r="P183" s="340"/>
      <c r="Q183" s="340"/>
      <c r="R183" s="120"/>
    </row>
    <row r="184" spans="1:24" s="117" customFormat="1" ht="20.100000000000001" customHeight="1" x14ac:dyDescent="0.25">
      <c r="B184" s="264"/>
      <c r="C184" s="264"/>
      <c r="D184" s="264"/>
      <c r="E184" s="264"/>
      <c r="F184" s="264"/>
      <c r="G184" s="264"/>
      <c r="H184" s="264"/>
      <c r="I184" s="264"/>
      <c r="J184" s="264"/>
      <c r="K184" s="264"/>
      <c r="L184" s="34"/>
      <c r="M184" s="52"/>
      <c r="N184" s="52"/>
      <c r="O184" s="52"/>
      <c r="P184" s="99"/>
      <c r="Q184" s="52"/>
      <c r="R184" s="52"/>
      <c r="S184" s="76"/>
      <c r="T184" s="76"/>
      <c r="U184" s="76"/>
      <c r="V184" s="76"/>
      <c r="W184" s="76"/>
      <c r="X184" s="76"/>
    </row>
    <row r="185" spans="1:24" s="198" customFormat="1" ht="20.100000000000001" hidden="1" customHeight="1" x14ac:dyDescent="0.2">
      <c r="A185" s="454"/>
      <c r="B185" s="454"/>
      <c r="C185" s="454"/>
      <c r="D185" s="454"/>
      <c r="E185" s="454"/>
      <c r="F185" s="454"/>
      <c r="G185" s="454"/>
      <c r="H185" s="454"/>
      <c r="I185" s="454"/>
      <c r="J185" s="454"/>
      <c r="K185" s="454"/>
      <c r="L185" s="45"/>
      <c r="M185" s="54"/>
      <c r="N185" s="195"/>
      <c r="O185" s="133"/>
      <c r="P185" s="195"/>
      <c r="Q185" s="54"/>
      <c r="R185" s="54"/>
      <c r="S185" s="133"/>
      <c r="T185" s="133"/>
      <c r="U185" s="133"/>
      <c r="V185" s="133"/>
      <c r="W185" s="133"/>
      <c r="X185" s="133"/>
    </row>
    <row r="186" spans="1:24" s="198" customFormat="1" ht="20.100000000000001" hidden="1" customHeight="1" x14ac:dyDescent="0.2">
      <c r="A186" s="511"/>
      <c r="B186" s="511"/>
      <c r="C186" s="511"/>
      <c r="D186" s="511"/>
      <c r="E186" s="511"/>
      <c r="F186" s="511"/>
      <c r="G186" s="511"/>
      <c r="H186" s="511"/>
      <c r="I186" s="511"/>
      <c r="J186" s="511"/>
      <c r="K186" s="511"/>
      <c r="L186" s="45"/>
      <c r="M186" s="54"/>
      <c r="N186" s="195"/>
      <c r="O186" s="133"/>
      <c r="P186" s="195"/>
      <c r="Q186" s="54"/>
      <c r="R186" s="54"/>
      <c r="S186" s="133"/>
      <c r="T186" s="133"/>
      <c r="U186" s="133"/>
      <c r="V186" s="133"/>
      <c r="W186" s="133"/>
      <c r="X186" s="133"/>
    </row>
    <row r="187" spans="1:24" s="117" customFormat="1" ht="20.100000000000001" hidden="1" customHeight="1" x14ac:dyDescent="0.25">
      <c r="B187" s="421"/>
      <c r="C187" s="421"/>
      <c r="D187" s="421"/>
      <c r="E187" s="421"/>
      <c r="F187" s="421"/>
      <c r="G187" s="421"/>
      <c r="H187" s="421"/>
      <c r="I187" s="421"/>
      <c r="J187" s="421"/>
      <c r="K187" s="270"/>
      <c r="L187" s="45"/>
      <c r="M187" s="34"/>
      <c r="N187" s="195"/>
      <c r="O187" s="52"/>
      <c r="P187" s="195"/>
      <c r="Q187" s="120"/>
      <c r="R187" s="120"/>
    </row>
    <row r="188" spans="1:24" s="117" customFormat="1" ht="20.100000000000001" hidden="1" customHeight="1" x14ac:dyDescent="0.25">
      <c r="B188" s="421"/>
      <c r="C188" s="421"/>
      <c r="D188" s="421"/>
      <c r="E188" s="421"/>
      <c r="F188" s="421"/>
      <c r="G188" s="421"/>
      <c r="H188" s="421"/>
      <c r="I188" s="421"/>
      <c r="J188" s="421"/>
      <c r="K188" s="341"/>
      <c r="L188" s="34"/>
      <c r="M188" s="34"/>
      <c r="N188" s="195"/>
      <c r="O188" s="52"/>
      <c r="P188" s="195"/>
      <c r="Q188" s="120"/>
      <c r="R188" s="120"/>
    </row>
    <row r="189" spans="1:24" s="117" customFormat="1" ht="20.100000000000001" hidden="1" customHeight="1" x14ac:dyDescent="0.25">
      <c r="A189" s="511"/>
      <c r="B189" s="511"/>
      <c r="C189" s="511"/>
      <c r="D189" s="511"/>
      <c r="E189" s="511"/>
      <c r="F189" s="511"/>
      <c r="G189" s="511"/>
      <c r="H189" s="511"/>
      <c r="I189" s="511"/>
      <c r="J189" s="511"/>
      <c r="K189" s="511"/>
      <c r="L189" s="34"/>
      <c r="M189" s="34"/>
      <c r="N189" s="195"/>
      <c r="O189" s="52"/>
      <c r="P189" s="195"/>
      <c r="Q189" s="120"/>
      <c r="R189" s="120"/>
    </row>
    <row r="190" spans="1:24" s="117" customFormat="1" ht="20.100000000000001" hidden="1" customHeight="1" x14ac:dyDescent="0.25">
      <c r="B190" s="421"/>
      <c r="C190" s="421"/>
      <c r="D190" s="421"/>
      <c r="E190" s="421"/>
      <c r="F190" s="421"/>
      <c r="G190" s="421"/>
      <c r="H190" s="421"/>
      <c r="I190" s="421"/>
      <c r="J190" s="421"/>
      <c r="K190" s="268"/>
      <c r="L190" s="43"/>
      <c r="M190" s="34"/>
      <c r="N190" s="195"/>
      <c r="O190" s="52"/>
      <c r="P190" s="195"/>
      <c r="Q190" s="120"/>
      <c r="R190" s="120"/>
    </row>
    <row r="191" spans="1:24" s="117" customFormat="1" ht="20.100000000000001" hidden="1" customHeight="1" x14ac:dyDescent="0.25">
      <c r="B191" s="421"/>
      <c r="C191" s="421"/>
      <c r="D191" s="421"/>
      <c r="E191" s="421"/>
      <c r="F191" s="421"/>
      <c r="G191" s="421"/>
      <c r="H191" s="421"/>
      <c r="I191" s="421"/>
      <c r="J191" s="421"/>
      <c r="K191" s="268"/>
      <c r="L191" s="43"/>
      <c r="M191" s="34"/>
      <c r="N191" s="195"/>
      <c r="O191" s="118"/>
      <c r="P191" s="195"/>
      <c r="Q191" s="201"/>
      <c r="R191" s="120"/>
    </row>
    <row r="192" spans="1:24" s="117" customFormat="1" ht="20.100000000000001" hidden="1" customHeight="1" x14ac:dyDescent="0.25">
      <c r="B192" s="421"/>
      <c r="C192" s="421"/>
      <c r="D192" s="421"/>
      <c r="E192" s="421"/>
      <c r="F192" s="421"/>
      <c r="G192" s="421"/>
      <c r="H192" s="421"/>
      <c r="I192" s="421"/>
      <c r="J192" s="421"/>
      <c r="K192" s="268"/>
      <c r="L192" s="43"/>
      <c r="M192" s="34"/>
      <c r="N192" s="195"/>
      <c r="O192" s="52"/>
      <c r="P192" s="195"/>
      <c r="Q192" s="201"/>
      <c r="R192" s="120"/>
    </row>
    <row r="193" spans="1:18" s="117" customFormat="1" ht="20.100000000000001" hidden="1" customHeight="1" x14ac:dyDescent="0.25">
      <c r="B193" s="421"/>
      <c r="C193" s="421"/>
      <c r="D193" s="421"/>
      <c r="E193" s="421"/>
      <c r="F193" s="421"/>
      <c r="G193" s="421"/>
      <c r="H193" s="421"/>
      <c r="I193" s="421"/>
      <c r="J193" s="421"/>
      <c r="K193" s="268"/>
      <c r="L193" s="43"/>
      <c r="M193" s="34"/>
      <c r="N193" s="195"/>
      <c r="O193" s="52"/>
      <c r="P193" s="195"/>
      <c r="Q193" s="201"/>
      <c r="R193" s="120"/>
    </row>
    <row r="194" spans="1:18" s="117" customFormat="1" ht="20.100000000000001" hidden="1" customHeight="1" x14ac:dyDescent="0.25">
      <c r="B194" s="421"/>
      <c r="C194" s="421"/>
      <c r="D194" s="421"/>
      <c r="E194" s="421"/>
      <c r="F194" s="421"/>
      <c r="G194" s="421"/>
      <c r="H194" s="421"/>
      <c r="I194" s="421"/>
      <c r="J194" s="421"/>
      <c r="K194" s="268"/>
      <c r="L194" s="43"/>
      <c r="M194" s="34"/>
      <c r="N194" s="195"/>
      <c r="O194" s="52"/>
      <c r="P194" s="195"/>
      <c r="Q194" s="201"/>
      <c r="R194" s="120"/>
    </row>
    <row r="195" spans="1:18" s="117" customFormat="1" ht="20.100000000000001" hidden="1" customHeight="1" x14ac:dyDescent="0.25">
      <c r="B195" s="421"/>
      <c r="C195" s="421"/>
      <c r="D195" s="421"/>
      <c r="E195" s="421"/>
      <c r="F195" s="421"/>
      <c r="G195" s="421"/>
      <c r="H195" s="421"/>
      <c r="I195" s="421"/>
      <c r="J195" s="421"/>
      <c r="K195" s="268"/>
      <c r="L195" s="43"/>
      <c r="M195" s="34"/>
      <c r="N195" s="195"/>
      <c r="O195" s="52"/>
      <c r="P195" s="195"/>
      <c r="Q195" s="201"/>
      <c r="R195" s="120"/>
    </row>
    <row r="196" spans="1:18" s="117" customFormat="1" ht="20.100000000000001" hidden="1" customHeight="1" x14ac:dyDescent="0.25">
      <c r="B196" s="421"/>
      <c r="C196" s="421"/>
      <c r="D196" s="421"/>
      <c r="E196" s="421"/>
      <c r="F196" s="421"/>
      <c r="G196" s="421"/>
      <c r="H196" s="421"/>
      <c r="I196" s="421"/>
      <c r="J196" s="421"/>
      <c r="K196" s="268"/>
      <c r="L196" s="77"/>
      <c r="M196" s="34"/>
      <c r="N196" s="195"/>
      <c r="O196" s="52"/>
      <c r="P196" s="195"/>
      <c r="Q196" s="201"/>
      <c r="R196" s="120"/>
    </row>
    <row r="197" spans="1:18" s="117" customFormat="1" ht="20.100000000000001" hidden="1" customHeight="1" x14ac:dyDescent="0.25">
      <c r="A197" s="118"/>
      <c r="B197" s="220"/>
      <c r="C197" s="264"/>
      <c r="D197" s="264"/>
      <c r="E197" s="264"/>
      <c r="F197" s="264"/>
      <c r="G197" s="264"/>
      <c r="H197" s="264"/>
      <c r="I197" s="264"/>
      <c r="K197" s="268"/>
      <c r="L197" s="43"/>
      <c r="M197" s="34"/>
      <c r="N197" s="90"/>
      <c r="P197" s="90"/>
      <c r="Q197" s="201"/>
      <c r="R197" s="120"/>
    </row>
    <row r="198" spans="1:18" s="117" customFormat="1" ht="20.100000000000001" hidden="1" customHeight="1" x14ac:dyDescent="0.25">
      <c r="A198" s="93"/>
      <c r="B198" s="78"/>
      <c r="C198" s="78"/>
      <c r="D198" s="264"/>
      <c r="E198" s="264"/>
      <c r="F198" s="264"/>
      <c r="G198" s="264"/>
      <c r="H198" s="264"/>
      <c r="I198" s="264"/>
      <c r="K198" s="268"/>
      <c r="L198" s="43"/>
      <c r="M198" s="34"/>
      <c r="N198" s="90"/>
      <c r="O198" s="198"/>
      <c r="P198" s="90"/>
      <c r="Q198" s="201"/>
      <c r="R198" s="120"/>
    </row>
    <row r="199" spans="1:18" s="117" customFormat="1" ht="20.100000000000001" hidden="1" customHeight="1" x14ac:dyDescent="0.25">
      <c r="A199" s="267"/>
      <c r="B199" s="78"/>
      <c r="C199" s="78"/>
      <c r="D199" s="264"/>
      <c r="E199" s="264"/>
      <c r="F199" s="264"/>
      <c r="G199" s="264"/>
      <c r="H199" s="264"/>
      <c r="I199" s="264"/>
      <c r="J199" s="269"/>
      <c r="K199" s="268"/>
      <c r="L199" s="43"/>
      <c r="M199" s="34"/>
      <c r="N199" s="90"/>
      <c r="O199" s="198"/>
      <c r="P199" s="90"/>
      <c r="Q199" s="201"/>
      <c r="R199" s="120"/>
    </row>
    <row r="200" spans="1:18" s="117" customFormat="1" ht="20.100000000000001" hidden="1" customHeight="1" x14ac:dyDescent="0.25">
      <c r="A200" s="267"/>
      <c r="B200" s="78"/>
      <c r="C200" s="78"/>
      <c r="D200" s="264"/>
      <c r="E200" s="264"/>
      <c r="F200" s="264"/>
      <c r="G200" s="264"/>
      <c r="H200" s="264"/>
      <c r="I200" s="264"/>
      <c r="J200" s="269"/>
      <c r="K200" s="268"/>
      <c r="L200" s="43"/>
      <c r="M200" s="34"/>
      <c r="N200" s="90"/>
      <c r="O200" s="198"/>
      <c r="P200" s="90"/>
      <c r="Q200" s="201"/>
      <c r="R200" s="120"/>
    </row>
    <row r="201" spans="1:18" s="117" customFormat="1" ht="20.100000000000001" hidden="1" customHeight="1" x14ac:dyDescent="0.25">
      <c r="A201" s="267"/>
      <c r="B201" s="78"/>
      <c r="C201" s="78"/>
      <c r="D201" s="264"/>
      <c r="E201" s="264"/>
      <c r="F201" s="264"/>
      <c r="G201" s="264"/>
      <c r="H201" s="264"/>
      <c r="I201" s="264"/>
      <c r="J201" s="269"/>
      <c r="K201" s="268"/>
      <c r="L201" s="43"/>
      <c r="M201" s="34"/>
      <c r="N201" s="90"/>
      <c r="O201" s="198"/>
      <c r="P201" s="90"/>
      <c r="Q201" s="201"/>
      <c r="R201" s="120"/>
    </row>
    <row r="202" spans="1:18" s="117" customFormat="1" ht="20.100000000000001" hidden="1" customHeight="1" x14ac:dyDescent="0.25">
      <c r="A202" s="267"/>
      <c r="B202" s="78"/>
      <c r="C202" s="78"/>
      <c r="D202" s="264"/>
      <c r="E202" s="264"/>
      <c r="F202" s="264"/>
      <c r="G202" s="264"/>
      <c r="H202" s="264"/>
      <c r="I202" s="264"/>
      <c r="J202" s="269"/>
      <c r="K202" s="268"/>
      <c r="L202" s="43"/>
      <c r="M202" s="34"/>
      <c r="N202" s="90"/>
      <c r="O202" s="198"/>
      <c r="P202" s="90"/>
      <c r="Q202" s="201"/>
      <c r="R202" s="120"/>
    </row>
    <row r="203" spans="1:18" s="117" customFormat="1" ht="20.100000000000001" hidden="1" customHeight="1" x14ac:dyDescent="0.25">
      <c r="A203" s="267"/>
      <c r="B203" s="78"/>
      <c r="C203" s="78"/>
      <c r="D203" s="264"/>
      <c r="E203" s="264"/>
      <c r="F203" s="264"/>
      <c r="G203" s="264"/>
      <c r="H203" s="264"/>
      <c r="I203" s="264"/>
      <c r="J203" s="269"/>
      <c r="K203" s="268"/>
      <c r="L203" s="43"/>
      <c r="M203" s="34"/>
      <c r="N203" s="90"/>
      <c r="O203" s="198"/>
      <c r="P203" s="90"/>
      <c r="Q203" s="201"/>
      <c r="R203" s="120"/>
    </row>
    <row r="204" spans="1:18" s="117" customFormat="1" ht="20.100000000000001" hidden="1" customHeight="1" x14ac:dyDescent="0.25">
      <c r="A204" s="267"/>
      <c r="B204" s="78"/>
      <c r="C204" s="78"/>
      <c r="D204" s="264"/>
      <c r="E204" s="264"/>
      <c r="F204" s="264"/>
      <c r="G204" s="264"/>
      <c r="H204" s="264"/>
      <c r="I204" s="264"/>
      <c r="J204" s="269"/>
      <c r="K204" s="268"/>
      <c r="L204" s="77"/>
      <c r="M204" s="34"/>
      <c r="N204" s="90"/>
      <c r="O204" s="198"/>
      <c r="P204" s="90"/>
      <c r="Q204" s="201"/>
      <c r="R204" s="120"/>
    </row>
    <row r="205" spans="1:18" s="117" customFormat="1" ht="20.100000000000001" hidden="1" customHeight="1" x14ac:dyDescent="0.25">
      <c r="B205" s="220"/>
      <c r="C205" s="264"/>
      <c r="D205" s="264"/>
      <c r="E205" s="264"/>
      <c r="F205" s="264"/>
      <c r="G205" s="264"/>
      <c r="H205" s="264"/>
      <c r="I205" s="264"/>
      <c r="K205" s="268"/>
      <c r="L205" s="43"/>
      <c r="M205" s="34"/>
      <c r="N205" s="90"/>
      <c r="P205" s="90"/>
      <c r="Q205" s="201"/>
      <c r="R205" s="120"/>
    </row>
    <row r="206" spans="1:18" s="117" customFormat="1" ht="20.100000000000001" hidden="1" customHeight="1" x14ac:dyDescent="0.25">
      <c r="A206" s="267"/>
      <c r="B206" s="78"/>
      <c r="C206" s="78"/>
      <c r="D206" s="264"/>
      <c r="E206" s="264"/>
      <c r="F206" s="264"/>
      <c r="G206" s="264"/>
      <c r="H206" s="264"/>
      <c r="I206" s="264"/>
      <c r="K206" s="268"/>
      <c r="L206" s="43"/>
      <c r="M206" s="34"/>
      <c r="N206" s="90"/>
      <c r="O206" s="198"/>
      <c r="P206" s="90"/>
      <c r="Q206" s="201"/>
      <c r="R206" s="120"/>
    </row>
    <row r="207" spans="1:18" s="117" customFormat="1" ht="20.100000000000001" hidden="1" customHeight="1" x14ac:dyDescent="0.25">
      <c r="A207" s="267"/>
      <c r="B207" s="78"/>
      <c r="C207" s="78"/>
      <c r="D207" s="264"/>
      <c r="E207" s="264"/>
      <c r="F207" s="264"/>
      <c r="G207" s="264"/>
      <c r="H207" s="264"/>
      <c r="I207" s="264"/>
      <c r="K207" s="268"/>
      <c r="L207" s="43"/>
      <c r="M207" s="34"/>
      <c r="N207" s="90"/>
      <c r="O207" s="198"/>
      <c r="P207" s="90"/>
      <c r="Q207" s="201"/>
      <c r="R207" s="120"/>
    </row>
    <row r="208" spans="1:18" s="117" customFormat="1" ht="20.100000000000001" hidden="1" customHeight="1" x14ac:dyDescent="0.25">
      <c r="A208" s="267"/>
      <c r="B208" s="78"/>
      <c r="C208" s="78"/>
      <c r="D208" s="264"/>
      <c r="E208" s="264"/>
      <c r="F208" s="264"/>
      <c r="G208" s="264"/>
      <c r="H208" s="264"/>
      <c r="I208" s="264"/>
      <c r="J208" s="269"/>
      <c r="K208" s="268"/>
      <c r="L208" s="77"/>
      <c r="M208" s="34"/>
      <c r="N208" s="90"/>
      <c r="O208" s="198"/>
      <c r="P208" s="90"/>
      <c r="Q208" s="201"/>
      <c r="R208" s="120"/>
    </row>
    <row r="209" spans="1:21" s="117" customFormat="1" ht="20.100000000000001" hidden="1" customHeight="1" x14ac:dyDescent="0.25">
      <c r="A209" s="267"/>
      <c r="B209" s="264"/>
      <c r="C209" s="264"/>
      <c r="D209" s="270"/>
      <c r="E209" s="270"/>
      <c r="F209" s="202"/>
      <c r="G209" s="202"/>
      <c r="H209" s="202"/>
      <c r="I209" s="202"/>
      <c r="J209" s="271"/>
      <c r="K209" s="271"/>
      <c r="L209" s="46"/>
      <c r="M209" s="34"/>
      <c r="N209" s="90"/>
      <c r="O209" s="90"/>
      <c r="P209" s="90"/>
      <c r="Q209" s="90"/>
      <c r="R209" s="90"/>
      <c r="S209" s="90"/>
      <c r="T209" s="90"/>
      <c r="U209" s="90"/>
    </row>
    <row r="210" spans="1:21" s="117" customFormat="1" ht="20.100000000000001" hidden="1" customHeight="1" x14ac:dyDescent="0.25">
      <c r="A210" s="259"/>
      <c r="B210" s="259"/>
      <c r="C210" s="259"/>
      <c r="D210" s="259"/>
      <c r="E210" s="259"/>
      <c r="F210" s="259"/>
      <c r="G210" s="259"/>
      <c r="H210" s="259"/>
      <c r="I210" s="259"/>
      <c r="J210" s="259"/>
      <c r="K210" s="259"/>
      <c r="L210" s="46"/>
      <c r="M210" s="34"/>
      <c r="N210" s="90"/>
      <c r="O210" s="90"/>
      <c r="P210" s="90"/>
      <c r="Q210" s="90"/>
      <c r="R210" s="90"/>
      <c r="S210" s="90"/>
      <c r="T210" s="90"/>
      <c r="U210" s="90"/>
    </row>
    <row r="211" spans="1:21" s="117" customFormat="1" ht="20.100000000000001" hidden="1" customHeight="1" x14ac:dyDescent="0.25">
      <c r="B211" s="100"/>
      <c r="E211" s="263"/>
      <c r="G211" s="91"/>
      <c r="I211" s="276"/>
      <c r="J211" s="45"/>
      <c r="K211" s="45"/>
      <c r="L211" s="45"/>
      <c r="M211" s="40"/>
      <c r="N211" s="90"/>
      <c r="P211" s="90"/>
      <c r="Q211" s="263"/>
    </row>
    <row r="212" spans="1:21" s="117" customFormat="1" ht="20.100000000000001" hidden="1" customHeight="1" x14ac:dyDescent="0.25">
      <c r="B212" s="100"/>
      <c r="E212" s="263"/>
      <c r="G212" s="91"/>
      <c r="I212" s="276"/>
      <c r="J212" s="45"/>
      <c r="K212" s="45"/>
      <c r="L212" s="45"/>
      <c r="M212" s="40"/>
      <c r="N212" s="90"/>
      <c r="P212" s="90"/>
      <c r="Q212" s="263"/>
    </row>
    <row r="213" spans="1:21" s="117" customFormat="1" ht="20.100000000000001" hidden="1" customHeight="1" x14ac:dyDescent="0.25">
      <c r="B213" s="100"/>
      <c r="E213" s="263"/>
      <c r="G213" s="91"/>
      <c r="I213" s="276"/>
      <c r="J213" s="45"/>
      <c r="K213" s="45"/>
      <c r="L213" s="45"/>
      <c r="M213" s="40"/>
      <c r="N213" s="90"/>
      <c r="P213" s="90"/>
      <c r="Q213" s="263"/>
    </row>
    <row r="214" spans="1:21" s="117" customFormat="1" ht="20.100000000000001" hidden="1" customHeight="1" x14ac:dyDescent="0.25">
      <c r="A214" s="267"/>
      <c r="B214" s="264"/>
      <c r="C214" s="264"/>
      <c r="D214" s="270"/>
      <c r="E214" s="270"/>
      <c r="F214" s="202"/>
      <c r="G214" s="202"/>
      <c r="H214" s="202"/>
      <c r="I214" s="202"/>
      <c r="J214" s="271"/>
      <c r="K214" s="271"/>
      <c r="L214" s="46"/>
      <c r="M214" s="34"/>
      <c r="N214" s="90"/>
      <c r="O214" s="90"/>
      <c r="P214" s="90"/>
      <c r="Q214" s="90"/>
      <c r="R214" s="90"/>
      <c r="S214" s="90"/>
      <c r="T214" s="90"/>
      <c r="U214" s="90"/>
    </row>
    <row r="215" spans="1:21" s="117" customFormat="1" ht="20.100000000000001" hidden="1" customHeight="1" x14ac:dyDescent="0.25">
      <c r="A215" s="259"/>
      <c r="B215" s="259"/>
      <c r="C215" s="259"/>
      <c r="D215" s="259"/>
      <c r="E215" s="259"/>
      <c r="F215" s="259"/>
      <c r="G215" s="259"/>
      <c r="H215" s="259"/>
      <c r="I215" s="259"/>
      <c r="J215" s="259"/>
      <c r="K215" s="259"/>
      <c r="L215" s="46"/>
      <c r="M215" s="34"/>
      <c r="N215" s="90"/>
      <c r="O215" s="90"/>
      <c r="P215" s="90"/>
      <c r="Q215" s="90"/>
      <c r="R215" s="90"/>
      <c r="S215" s="90"/>
      <c r="T215" s="90"/>
      <c r="U215" s="90"/>
    </row>
    <row r="216" spans="1:21" s="117" customFormat="1" ht="20.100000000000001" hidden="1" customHeight="1" x14ac:dyDescent="0.25">
      <c r="B216" s="100"/>
      <c r="E216" s="263"/>
      <c r="G216" s="91"/>
      <c r="I216" s="276"/>
      <c r="J216" s="45"/>
      <c r="K216" s="45"/>
      <c r="L216" s="45"/>
      <c r="M216" s="40"/>
      <c r="N216" s="90"/>
      <c r="P216" s="90"/>
      <c r="Q216" s="263"/>
    </row>
    <row r="217" spans="1:21" s="117" customFormat="1" ht="20.100000000000001" hidden="1" customHeight="1" x14ac:dyDescent="0.25">
      <c r="B217" s="100"/>
      <c r="E217" s="263"/>
      <c r="G217" s="91"/>
      <c r="I217" s="276"/>
      <c r="J217" s="45"/>
      <c r="K217" s="45"/>
      <c r="L217" s="45"/>
      <c r="M217" s="40"/>
      <c r="N217" s="90"/>
      <c r="P217" s="90"/>
      <c r="Q217" s="263"/>
    </row>
    <row r="218" spans="1:21" s="117" customFormat="1" ht="20.100000000000001" hidden="1" customHeight="1" x14ac:dyDescent="0.25">
      <c r="B218" s="100"/>
      <c r="E218" s="263"/>
      <c r="G218" s="91"/>
      <c r="I218" s="276"/>
      <c r="J218" s="45"/>
      <c r="K218" s="45"/>
      <c r="L218" s="45"/>
      <c r="M218" s="40"/>
      <c r="N218" s="90"/>
      <c r="P218" s="90"/>
      <c r="Q218" s="263"/>
    </row>
    <row r="219" spans="1:21" s="117" customFormat="1" ht="20.100000000000001" hidden="1" customHeight="1" x14ac:dyDescent="0.25">
      <c r="A219" s="267"/>
      <c r="B219" s="264"/>
      <c r="C219" s="264"/>
      <c r="D219" s="270"/>
      <c r="E219" s="270"/>
      <c r="F219" s="202"/>
      <c r="G219" s="202"/>
      <c r="H219" s="202"/>
      <c r="I219" s="202"/>
      <c r="J219" s="271"/>
      <c r="K219" s="271"/>
      <c r="L219" s="46"/>
      <c r="M219" s="34"/>
      <c r="N219" s="90"/>
      <c r="O219" s="90"/>
      <c r="P219" s="90"/>
      <c r="Q219" s="90"/>
      <c r="R219" s="90"/>
      <c r="S219" s="90"/>
      <c r="T219" s="90"/>
      <c r="U219" s="90"/>
    </row>
    <row r="220" spans="1:21" s="117" customFormat="1" ht="20.100000000000001" hidden="1" customHeight="1" x14ac:dyDescent="0.25">
      <c r="A220" s="259"/>
      <c r="B220" s="259"/>
      <c r="C220" s="259"/>
      <c r="D220" s="259"/>
      <c r="E220" s="259"/>
      <c r="F220" s="259"/>
      <c r="G220" s="259"/>
      <c r="H220" s="259"/>
      <c r="I220" s="259"/>
      <c r="J220" s="259"/>
      <c r="K220" s="259"/>
      <c r="L220" s="46"/>
      <c r="M220" s="34"/>
      <c r="N220" s="90"/>
      <c r="O220" s="90"/>
      <c r="P220" s="90"/>
      <c r="Q220" s="90"/>
      <c r="R220" s="90"/>
      <c r="S220" s="90"/>
      <c r="T220" s="90"/>
      <c r="U220" s="90"/>
    </row>
    <row r="221" spans="1:21" s="117" customFormat="1" ht="20.100000000000001" hidden="1" customHeight="1" x14ac:dyDescent="0.25">
      <c r="B221" s="100"/>
      <c r="E221" s="263"/>
      <c r="G221" s="91"/>
      <c r="I221" s="276"/>
      <c r="J221" s="45"/>
      <c r="K221" s="45"/>
      <c r="L221" s="45"/>
      <c r="M221" s="40"/>
      <c r="N221" s="90"/>
      <c r="P221" s="90"/>
      <c r="Q221" s="263"/>
    </row>
    <row r="222" spans="1:21" s="117" customFormat="1" ht="20.100000000000001" hidden="1" customHeight="1" x14ac:dyDescent="0.25">
      <c r="B222" s="100"/>
      <c r="E222" s="263"/>
      <c r="G222" s="91"/>
      <c r="I222" s="276"/>
      <c r="J222" s="45"/>
      <c r="K222" s="45"/>
      <c r="L222" s="45"/>
      <c r="M222" s="40"/>
      <c r="N222" s="90"/>
      <c r="P222" s="90"/>
      <c r="Q222" s="263"/>
    </row>
    <row r="223" spans="1:21" s="117" customFormat="1" ht="20.100000000000001" hidden="1" customHeight="1" x14ac:dyDescent="0.25">
      <c r="B223" s="100"/>
      <c r="E223" s="263"/>
      <c r="G223" s="91"/>
      <c r="I223" s="276"/>
      <c r="J223" s="45"/>
      <c r="K223" s="45"/>
      <c r="L223" s="45"/>
      <c r="M223" s="40"/>
      <c r="N223" s="90"/>
      <c r="P223" s="90"/>
      <c r="Q223" s="263"/>
    </row>
    <row r="224" spans="1:21" s="117" customFormat="1" ht="20.100000000000001" hidden="1" customHeight="1" x14ac:dyDescent="0.25">
      <c r="A224" s="267"/>
      <c r="B224" s="264"/>
      <c r="C224" s="264"/>
      <c r="D224" s="270"/>
      <c r="E224" s="270"/>
      <c r="F224" s="202"/>
      <c r="G224" s="202"/>
      <c r="H224" s="202"/>
      <c r="I224" s="202"/>
      <c r="J224" s="271"/>
      <c r="K224" s="271"/>
      <c r="L224" s="46"/>
      <c r="M224" s="34"/>
      <c r="N224" s="90"/>
      <c r="O224" s="90"/>
      <c r="P224" s="90"/>
      <c r="Q224" s="90"/>
      <c r="R224" s="90"/>
      <c r="S224" s="90"/>
      <c r="T224" s="90"/>
      <c r="U224" s="90"/>
    </row>
    <row r="225" spans="1:21" s="117" customFormat="1" ht="20.100000000000001" hidden="1" customHeight="1" x14ac:dyDescent="0.25">
      <c r="A225" s="259"/>
      <c r="B225" s="259"/>
      <c r="C225" s="259"/>
      <c r="D225" s="259"/>
      <c r="E225" s="259"/>
      <c r="F225" s="259"/>
      <c r="G225" s="259"/>
      <c r="H225" s="259"/>
      <c r="I225" s="259"/>
      <c r="J225" s="259"/>
      <c r="K225" s="259"/>
      <c r="L225" s="34"/>
      <c r="M225" s="34"/>
      <c r="N225" s="90"/>
      <c r="O225" s="90"/>
      <c r="P225" s="90"/>
      <c r="Q225" s="90"/>
      <c r="R225" s="90"/>
      <c r="S225" s="90"/>
      <c r="T225" s="90"/>
      <c r="U225" s="90"/>
    </row>
    <row r="226" spans="1:21" s="117" customFormat="1" ht="20.100000000000001" hidden="1" customHeight="1" x14ac:dyDescent="0.25">
      <c r="B226" s="100"/>
      <c r="E226" s="263"/>
      <c r="G226" s="91"/>
      <c r="I226" s="276"/>
      <c r="J226" s="45"/>
      <c r="K226" s="45"/>
      <c r="L226" s="45"/>
      <c r="M226" s="40"/>
      <c r="N226" s="90"/>
      <c r="P226" s="90"/>
      <c r="Q226" s="263"/>
    </row>
    <row r="227" spans="1:21" s="117" customFormat="1" ht="20.100000000000001" hidden="1" customHeight="1" x14ac:dyDescent="0.25">
      <c r="B227" s="100"/>
      <c r="E227" s="263"/>
      <c r="G227" s="91"/>
      <c r="I227" s="276"/>
      <c r="J227" s="45"/>
      <c r="K227" s="45"/>
      <c r="L227" s="45"/>
      <c r="M227" s="40"/>
      <c r="N227" s="90"/>
      <c r="P227" s="90"/>
      <c r="Q227" s="263"/>
    </row>
    <row r="228" spans="1:21" s="117" customFormat="1" ht="20.100000000000001" hidden="1" customHeight="1" x14ac:dyDescent="0.25">
      <c r="B228" s="100"/>
      <c r="E228" s="263"/>
      <c r="G228" s="91"/>
      <c r="I228" s="276"/>
      <c r="J228" s="45"/>
      <c r="K228" s="45"/>
      <c r="L228" s="45"/>
      <c r="M228" s="40"/>
      <c r="N228" s="90"/>
      <c r="P228" s="90"/>
      <c r="Q228" s="263"/>
    </row>
    <row r="229" spans="1:21" s="117" customFormat="1" ht="20.100000000000001" hidden="1" customHeight="1" x14ac:dyDescent="0.25">
      <c r="A229" s="267"/>
      <c r="B229" s="78"/>
      <c r="C229" s="264"/>
      <c r="D229" s="270"/>
      <c r="E229" s="270"/>
      <c r="F229" s="202"/>
      <c r="G229" s="202"/>
      <c r="H229" s="202"/>
      <c r="I229" s="202"/>
      <c r="J229" s="271"/>
      <c r="K229" s="271"/>
      <c r="L229" s="45"/>
      <c r="M229" s="34"/>
      <c r="N229" s="90"/>
      <c r="P229" s="90"/>
      <c r="Q229" s="90"/>
      <c r="R229" s="90"/>
      <c r="S229" s="90"/>
      <c r="T229" s="90"/>
      <c r="U229" s="90"/>
    </row>
    <row r="230" spans="1:21" s="117" customFormat="1" ht="20.100000000000001" hidden="1" customHeight="1" x14ac:dyDescent="0.25">
      <c r="A230" s="267"/>
      <c r="B230" s="78"/>
      <c r="C230" s="264"/>
      <c r="D230" s="270"/>
      <c r="E230" s="270"/>
      <c r="F230" s="202"/>
      <c r="G230" s="202"/>
      <c r="H230" s="202"/>
      <c r="I230" s="202"/>
      <c r="J230" s="271"/>
      <c r="K230" s="271"/>
      <c r="L230" s="45"/>
      <c r="M230" s="34"/>
      <c r="N230" s="90"/>
      <c r="P230" s="90"/>
      <c r="Q230" s="90"/>
      <c r="R230" s="90"/>
      <c r="S230" s="90"/>
      <c r="T230" s="90"/>
      <c r="U230" s="90"/>
    </row>
    <row r="231" spans="1:21" s="117" customFormat="1" ht="20.100000000000001" hidden="1" customHeight="1" x14ac:dyDescent="0.25">
      <c r="A231" s="267"/>
      <c r="B231" s="264"/>
      <c r="C231" s="264"/>
      <c r="D231" s="270"/>
      <c r="E231" s="270"/>
      <c r="F231" s="202"/>
      <c r="G231" s="202"/>
      <c r="H231" s="202"/>
      <c r="I231" s="202"/>
      <c r="J231" s="271"/>
      <c r="K231" s="271"/>
      <c r="L231" s="46"/>
      <c r="M231" s="34"/>
      <c r="N231" s="90"/>
      <c r="O231" s="90"/>
      <c r="P231" s="90"/>
      <c r="Q231" s="90"/>
      <c r="R231" s="90"/>
      <c r="S231" s="90"/>
      <c r="T231" s="90"/>
      <c r="U231" s="90"/>
    </row>
    <row r="232" spans="1:21" s="117" customFormat="1" ht="20.100000000000001" hidden="1" customHeight="1" x14ac:dyDescent="0.25">
      <c r="A232" s="259"/>
      <c r="B232" s="259"/>
      <c r="C232" s="259"/>
      <c r="D232" s="259"/>
      <c r="E232" s="259"/>
      <c r="F232" s="259"/>
      <c r="G232" s="259"/>
      <c r="H232" s="259"/>
      <c r="I232" s="259"/>
      <c r="J232" s="75"/>
      <c r="K232" s="259"/>
      <c r="L232" s="46"/>
      <c r="M232" s="34"/>
      <c r="N232" s="90"/>
      <c r="O232" s="90"/>
      <c r="P232" s="90"/>
      <c r="Q232" s="90"/>
      <c r="R232" s="90"/>
      <c r="S232" s="90"/>
      <c r="T232" s="90"/>
      <c r="U232" s="90"/>
    </row>
    <row r="233" spans="1:21" s="117" customFormat="1" ht="20.100000000000001" hidden="1" customHeight="1" x14ac:dyDescent="0.25">
      <c r="B233" s="100"/>
      <c r="E233" s="263"/>
      <c r="G233" s="91"/>
      <c r="I233" s="276"/>
      <c r="J233" s="45"/>
      <c r="K233" s="45"/>
      <c r="L233" s="45"/>
      <c r="M233" s="40"/>
      <c r="N233" s="90"/>
      <c r="P233" s="90"/>
      <c r="Q233" s="263"/>
    </row>
    <row r="234" spans="1:21" s="117" customFormat="1" ht="20.100000000000001" hidden="1" customHeight="1" x14ac:dyDescent="0.25">
      <c r="B234" s="100"/>
      <c r="E234" s="263"/>
      <c r="G234" s="91"/>
      <c r="I234" s="276"/>
      <c r="J234" s="45"/>
      <c r="K234" s="45"/>
      <c r="L234" s="45"/>
      <c r="M234" s="40"/>
      <c r="N234" s="90"/>
      <c r="P234" s="90"/>
      <c r="Q234" s="263"/>
    </row>
    <row r="235" spans="1:21" s="117" customFormat="1" ht="20.100000000000001" hidden="1" customHeight="1" x14ac:dyDescent="0.25">
      <c r="B235" s="100"/>
      <c r="E235" s="263"/>
      <c r="G235" s="91"/>
      <c r="I235" s="276"/>
      <c r="J235" s="45"/>
      <c r="K235" s="45"/>
      <c r="L235" s="45"/>
      <c r="M235" s="40"/>
      <c r="N235" s="90"/>
      <c r="P235" s="90"/>
      <c r="Q235" s="263"/>
    </row>
    <row r="236" spans="1:21" s="117" customFormat="1" ht="20.100000000000001" hidden="1" customHeight="1" x14ac:dyDescent="0.25">
      <c r="B236" s="264"/>
      <c r="C236" s="264"/>
      <c r="D236" s="264"/>
      <c r="E236" s="264"/>
      <c r="F236" s="264"/>
      <c r="G236" s="264"/>
      <c r="H236" s="264"/>
      <c r="I236" s="276"/>
      <c r="J236" s="45"/>
      <c r="K236" s="45"/>
      <c r="L236" s="45"/>
      <c r="M236" s="40"/>
      <c r="N236" s="90"/>
      <c r="P236" s="90"/>
      <c r="Q236" s="263"/>
    </row>
    <row r="237" spans="1:21" s="117" customFormat="1" ht="20.100000000000001" hidden="1" customHeight="1" x14ac:dyDescent="0.25">
      <c r="A237" s="507"/>
      <c r="B237" s="507"/>
      <c r="C237" s="507"/>
      <c r="D237" s="504"/>
      <c r="E237" s="504"/>
      <c r="F237" s="202"/>
      <c r="G237" s="506"/>
      <c r="H237" s="506"/>
      <c r="I237" s="506"/>
      <c r="J237" s="203"/>
      <c r="K237" s="203"/>
      <c r="L237" s="46"/>
      <c r="M237" s="34"/>
      <c r="N237" s="90"/>
      <c r="O237" s="90"/>
      <c r="P237" s="90"/>
      <c r="Q237" s="90"/>
      <c r="R237" s="90"/>
      <c r="S237" s="90"/>
      <c r="T237" s="90"/>
      <c r="U237" s="90"/>
    </row>
    <row r="238" spans="1:21" s="116" customFormat="1" ht="35.25" customHeight="1" x14ac:dyDescent="0.25">
      <c r="A238" s="505" t="s">
        <v>713</v>
      </c>
      <c r="B238" s="505"/>
      <c r="C238" s="505"/>
      <c r="D238" s="505"/>
      <c r="E238" s="505"/>
      <c r="F238" s="505"/>
      <c r="G238" s="505"/>
      <c r="H238" s="505"/>
      <c r="I238" s="505"/>
      <c r="J238" s="505"/>
      <c r="K238" s="505"/>
      <c r="L238" s="28"/>
      <c r="M238" s="29"/>
      <c r="N238" s="115"/>
      <c r="O238" s="114"/>
      <c r="P238" s="204"/>
      <c r="Q238" s="204"/>
    </row>
    <row r="239" spans="1:21" s="117" customFormat="1" ht="20.100000000000001" customHeight="1" x14ac:dyDescent="0.25">
      <c r="A239" s="205"/>
      <c r="B239" s="205"/>
      <c r="C239" s="205"/>
      <c r="D239" s="205"/>
      <c r="E239" s="205"/>
      <c r="F239" s="205"/>
      <c r="G239" s="205"/>
      <c r="H239" s="205"/>
      <c r="I239" s="205"/>
      <c r="J239" s="205"/>
      <c r="K239" s="205"/>
      <c r="L239" s="34"/>
      <c r="M239" s="34"/>
      <c r="N239" s="120"/>
      <c r="O239" s="120"/>
      <c r="P239" s="201"/>
      <c r="Q239" s="201"/>
      <c r="R239" s="120"/>
    </row>
    <row r="240" spans="1:21" s="118" customFormat="1" ht="20.100000000000001" customHeight="1" x14ac:dyDescent="0.25">
      <c r="A240" s="98" t="s">
        <v>710</v>
      </c>
      <c r="B240" s="200"/>
      <c r="C240" s="200"/>
      <c r="D240" s="200"/>
      <c r="E240" s="200"/>
      <c r="F240" s="200"/>
      <c r="G240" s="200"/>
      <c r="H240" s="200"/>
      <c r="I240" s="200"/>
      <c r="J240" s="200"/>
      <c r="K240" s="200"/>
      <c r="L240" s="34"/>
      <c r="M240" s="34"/>
      <c r="N240" s="122"/>
      <c r="O240" s="122"/>
      <c r="P240" s="139"/>
      <c r="Q240" s="139"/>
      <c r="R240" s="122"/>
    </row>
    <row r="241" spans="1:18" s="118" customFormat="1" ht="20.100000000000001" customHeight="1" x14ac:dyDescent="0.25">
      <c r="A241" s="502"/>
      <c r="B241" s="502"/>
      <c r="C241" s="502"/>
      <c r="D241" s="502"/>
      <c r="E241" s="502"/>
      <c r="F241" s="502"/>
      <c r="G241" s="502"/>
      <c r="H241" s="206" t="s">
        <v>10</v>
      </c>
      <c r="I241" s="355" t="b">
        <v>0</v>
      </c>
      <c r="J241" s="206" t="s">
        <v>11</v>
      </c>
      <c r="K241" s="355" t="b">
        <v>0</v>
      </c>
      <c r="L241" s="41" t="str">
        <f>IF(P241+Q241&gt;1,"Scegliere una sola opzione","")</f>
        <v/>
      </c>
      <c r="M241" s="41"/>
      <c r="N241" s="90" t="str">
        <f>+IF(I241=TRUE,"1","0")</f>
        <v>0</v>
      </c>
      <c r="O241" s="90" t="str">
        <f>+IF(K241=TRUE,"1","0")</f>
        <v>0</v>
      </c>
      <c r="P241" s="137">
        <f>N241*1</f>
        <v>0</v>
      </c>
      <c r="Q241" s="137">
        <f>O241*1</f>
        <v>0</v>
      </c>
      <c r="R241" s="122"/>
    </row>
    <row r="242" spans="1:18" s="117" customFormat="1" ht="15" x14ac:dyDescent="0.25">
      <c r="A242" s="207"/>
      <c r="B242" s="207"/>
      <c r="C242" s="207"/>
      <c r="D242" s="207"/>
      <c r="E242" s="207"/>
      <c r="F242" s="207"/>
      <c r="G242" s="207"/>
      <c r="H242" s="138"/>
      <c r="J242" s="138"/>
      <c r="L242" s="39"/>
      <c r="M242" s="39"/>
      <c r="N242" s="204"/>
      <c r="O242" s="204"/>
      <c r="P242" s="116"/>
      <c r="Q242" s="116"/>
      <c r="R242" s="120"/>
    </row>
    <row r="243" spans="1:18" s="117" customFormat="1" ht="15" x14ac:dyDescent="0.25">
      <c r="A243" s="208"/>
      <c r="B243" s="208"/>
      <c r="C243" s="208"/>
      <c r="D243" s="208"/>
      <c r="E243" s="208"/>
      <c r="F243" s="208"/>
      <c r="G243" s="208"/>
      <c r="H243" s="208"/>
      <c r="I243" s="208"/>
      <c r="J243" s="208"/>
      <c r="K243" s="208"/>
      <c r="L243" s="34"/>
      <c r="M243" s="34"/>
      <c r="N243" s="120"/>
      <c r="O243" s="120"/>
      <c r="P243" s="120"/>
      <c r="Q243" s="120"/>
      <c r="R243" s="120"/>
    </row>
    <row r="244" spans="1:18" s="117" customFormat="1" ht="15" x14ac:dyDescent="0.25">
      <c r="A244" s="492" t="s">
        <v>714</v>
      </c>
      <c r="B244" s="492"/>
      <c r="C244" s="492"/>
      <c r="D244" s="492"/>
      <c r="E244" s="492"/>
      <c r="F244" s="492"/>
      <c r="G244" s="492"/>
      <c r="H244" s="492"/>
      <c r="I244" s="492"/>
      <c r="J244" s="492"/>
      <c r="K244" s="492"/>
      <c r="L244" s="44"/>
      <c r="M244" s="34"/>
      <c r="N244" s="120"/>
      <c r="O244" s="120"/>
      <c r="P244" s="120"/>
      <c r="Q244" s="120"/>
      <c r="R244" s="120"/>
    </row>
    <row r="245" spans="1:18" s="117" customFormat="1" ht="13.5" customHeight="1" x14ac:dyDescent="0.25">
      <c r="A245" s="209"/>
      <c r="B245" s="527"/>
      <c r="C245" s="527"/>
      <c r="D245" s="527"/>
      <c r="E245" s="527"/>
      <c r="F245" s="527"/>
      <c r="G245" s="527"/>
      <c r="H245" s="527"/>
      <c r="I245" s="527"/>
      <c r="J245" s="527"/>
      <c r="K245" s="527"/>
      <c r="L245" s="34"/>
      <c r="M245" s="34"/>
      <c r="N245" s="120"/>
      <c r="O245" s="120"/>
      <c r="P245" s="120"/>
      <c r="Q245" s="120"/>
      <c r="R245" s="120"/>
    </row>
    <row r="246" spans="1:18" s="117" customFormat="1" ht="20.100000000000001" customHeight="1" x14ac:dyDescent="0.25">
      <c r="A246" s="210"/>
      <c r="B246" s="386" t="s">
        <v>555</v>
      </c>
      <c r="C246" s="386"/>
      <c r="D246" s="386"/>
      <c r="E246" s="386"/>
      <c r="F246" s="386"/>
      <c r="G246" s="386"/>
      <c r="H246" s="494"/>
      <c r="I246" s="494"/>
      <c r="J246" s="211" t="s">
        <v>11</v>
      </c>
      <c r="K246" s="362" t="b">
        <v>0</v>
      </c>
      <c r="L246" s="45"/>
      <c r="M246" s="32"/>
      <c r="N246" s="195" t="str">
        <f t="shared" ref="N246:N257" si="18">+IF(K246=TRUE,"1","0")</f>
        <v>0</v>
      </c>
      <c r="P246" s="194">
        <f t="shared" ref="P246:P257" si="19">N246*1</f>
        <v>0</v>
      </c>
      <c r="Q246" s="75"/>
      <c r="R246" s="120"/>
    </row>
    <row r="247" spans="1:18" s="117" customFormat="1" ht="29.25" customHeight="1" x14ac:dyDescent="0.25">
      <c r="A247" s="210"/>
      <c r="B247" s="387" t="s">
        <v>564</v>
      </c>
      <c r="C247" s="387"/>
      <c r="D247" s="387"/>
      <c r="E247" s="387"/>
      <c r="F247" s="387"/>
      <c r="G247" s="387"/>
      <c r="H247" s="491"/>
      <c r="I247" s="491"/>
      <c r="J247" s="211"/>
      <c r="K247" s="362" t="b">
        <v>0</v>
      </c>
      <c r="L247" s="45"/>
      <c r="M247" s="32"/>
      <c r="N247" s="195" t="str">
        <f t="shared" si="18"/>
        <v>0</v>
      </c>
      <c r="P247" s="194">
        <f t="shared" si="19"/>
        <v>0</v>
      </c>
      <c r="Q247" s="75"/>
      <c r="R247" s="120"/>
    </row>
    <row r="248" spans="1:18" s="117" customFormat="1" ht="20.100000000000001" customHeight="1" x14ac:dyDescent="0.25">
      <c r="A248" s="210"/>
      <c r="B248" s="387" t="s">
        <v>563</v>
      </c>
      <c r="C248" s="387"/>
      <c r="D248" s="387"/>
      <c r="E248" s="387"/>
      <c r="F248" s="387"/>
      <c r="G248" s="387"/>
      <c r="H248" s="491"/>
      <c r="I248" s="491"/>
      <c r="J248" s="211"/>
      <c r="K248" s="362" t="b">
        <v>0</v>
      </c>
      <c r="L248" s="370" t="str">
        <f>IF(L273&lt;&gt;"","←","")</f>
        <v/>
      </c>
      <c r="M248" s="32"/>
      <c r="N248" s="195" t="str">
        <f t="shared" si="18"/>
        <v>0</v>
      </c>
      <c r="P248" s="194">
        <f t="shared" si="19"/>
        <v>0</v>
      </c>
      <c r="Q248" s="75"/>
      <c r="R248" s="120"/>
    </row>
    <row r="249" spans="1:18" s="117" customFormat="1" ht="20.100000000000001" customHeight="1" x14ac:dyDescent="0.25">
      <c r="A249" s="210"/>
      <c r="B249" s="493" t="s">
        <v>565</v>
      </c>
      <c r="C249" s="493"/>
      <c r="D249" s="493"/>
      <c r="E249" s="493"/>
      <c r="F249" s="493"/>
      <c r="G249" s="493"/>
      <c r="H249" s="493"/>
      <c r="I249" s="493"/>
      <c r="J249" s="212" t="s">
        <v>11</v>
      </c>
      <c r="K249" s="363" t="b">
        <v>0</v>
      </c>
      <c r="L249" s="45"/>
      <c r="M249" s="32"/>
      <c r="N249" s="195" t="str">
        <f t="shared" si="18"/>
        <v>0</v>
      </c>
      <c r="P249" s="194">
        <f t="shared" si="19"/>
        <v>0</v>
      </c>
      <c r="Q249" s="75"/>
      <c r="R249" s="120"/>
    </row>
    <row r="250" spans="1:18" s="117" customFormat="1" ht="20.100000000000001" customHeight="1" x14ac:dyDescent="0.25">
      <c r="A250" s="210"/>
      <c r="B250" s="493" t="s">
        <v>556</v>
      </c>
      <c r="C250" s="493"/>
      <c r="D250" s="493"/>
      <c r="E250" s="493"/>
      <c r="F250" s="493"/>
      <c r="G250" s="493"/>
      <c r="H250" s="495"/>
      <c r="I250" s="495"/>
      <c r="J250" s="212" t="s">
        <v>11</v>
      </c>
      <c r="K250" s="363" t="b">
        <v>0</v>
      </c>
      <c r="L250" s="45"/>
      <c r="M250" s="32"/>
      <c r="N250" s="195" t="str">
        <f t="shared" si="18"/>
        <v>0</v>
      </c>
      <c r="P250" s="194">
        <f t="shared" si="19"/>
        <v>0</v>
      </c>
      <c r="Q250" s="75"/>
      <c r="R250" s="120"/>
    </row>
    <row r="251" spans="1:18" s="117" customFormat="1" ht="21.75" customHeight="1" x14ac:dyDescent="0.25">
      <c r="A251" s="210"/>
      <c r="B251" s="493" t="s">
        <v>672</v>
      </c>
      <c r="C251" s="493"/>
      <c r="D251" s="493"/>
      <c r="E251" s="493"/>
      <c r="F251" s="493"/>
      <c r="G251" s="493"/>
      <c r="H251" s="495"/>
      <c r="I251" s="495"/>
      <c r="J251" s="212"/>
      <c r="K251" s="363" t="b">
        <v>0</v>
      </c>
      <c r="L251" s="45"/>
      <c r="M251" s="32"/>
      <c r="N251" s="195" t="str">
        <f>+IF(K251=TRUE,"1","0")</f>
        <v>0</v>
      </c>
      <c r="P251" s="194">
        <f>N251*1</f>
        <v>0</v>
      </c>
      <c r="Q251" s="75"/>
      <c r="R251" s="120"/>
    </row>
    <row r="252" spans="1:18" s="117" customFormat="1" ht="32.25" customHeight="1" x14ac:dyDescent="0.25">
      <c r="B252" s="496" t="s">
        <v>670</v>
      </c>
      <c r="C252" s="496"/>
      <c r="D252" s="496"/>
      <c r="E252" s="496"/>
      <c r="F252" s="496"/>
      <c r="G252" s="496"/>
      <c r="H252" s="497"/>
      <c r="I252" s="497"/>
      <c r="J252" s="213"/>
      <c r="K252" s="364" t="b">
        <v>0</v>
      </c>
      <c r="L252" s="48"/>
      <c r="M252" s="48"/>
      <c r="N252" s="195" t="str">
        <f t="shared" si="18"/>
        <v>0</v>
      </c>
      <c r="P252" s="194">
        <f t="shared" si="19"/>
        <v>0</v>
      </c>
      <c r="Q252" s="75"/>
      <c r="R252" s="120"/>
    </row>
    <row r="253" spans="1:18" s="117" customFormat="1" ht="20.100000000000001" customHeight="1" x14ac:dyDescent="0.25">
      <c r="B253" s="493" t="s">
        <v>561</v>
      </c>
      <c r="C253" s="493"/>
      <c r="D253" s="493"/>
      <c r="E253" s="493"/>
      <c r="F253" s="493"/>
      <c r="G253" s="493"/>
      <c r="H253" s="495"/>
      <c r="I253" s="495"/>
      <c r="J253" s="212" t="s">
        <v>11</v>
      </c>
      <c r="K253" s="363" t="b">
        <v>0</v>
      </c>
      <c r="L253" s="46"/>
      <c r="M253" s="46"/>
      <c r="N253" s="195" t="str">
        <f t="shared" si="18"/>
        <v>0</v>
      </c>
      <c r="P253" s="194">
        <f t="shared" si="19"/>
        <v>0</v>
      </c>
      <c r="Q253" s="75"/>
      <c r="R253" s="120"/>
    </row>
    <row r="254" spans="1:18" s="117" customFormat="1" ht="20.100000000000001" customHeight="1" x14ac:dyDescent="0.25">
      <c r="B254" s="493" t="s">
        <v>557</v>
      </c>
      <c r="C254" s="493"/>
      <c r="D254" s="493"/>
      <c r="E254" s="493"/>
      <c r="F254" s="493"/>
      <c r="G254" s="493"/>
      <c r="H254" s="495"/>
      <c r="I254" s="495"/>
      <c r="J254" s="212" t="s">
        <v>11</v>
      </c>
      <c r="K254" s="363" t="b">
        <v>0</v>
      </c>
      <c r="L254" s="46"/>
      <c r="M254" s="46"/>
      <c r="N254" s="195" t="str">
        <f t="shared" si="18"/>
        <v>0</v>
      </c>
      <c r="P254" s="194">
        <f t="shared" si="19"/>
        <v>0</v>
      </c>
      <c r="Q254" s="75"/>
      <c r="R254" s="120"/>
    </row>
    <row r="255" spans="1:18" s="117" customFormat="1" ht="20.100000000000001" customHeight="1" x14ac:dyDescent="0.25">
      <c r="B255" s="493" t="s">
        <v>562</v>
      </c>
      <c r="C255" s="493"/>
      <c r="D255" s="493"/>
      <c r="E255" s="493"/>
      <c r="F255" s="493"/>
      <c r="G255" s="493"/>
      <c r="H255" s="495"/>
      <c r="I255" s="495"/>
      <c r="J255" s="212" t="s">
        <v>11</v>
      </c>
      <c r="K255" s="363" t="b">
        <v>0</v>
      </c>
      <c r="L255" s="46"/>
      <c r="M255" s="46"/>
      <c r="N255" s="195" t="str">
        <f t="shared" si="18"/>
        <v>0</v>
      </c>
      <c r="P255" s="194">
        <f t="shared" si="19"/>
        <v>0</v>
      </c>
      <c r="Q255" s="75"/>
      <c r="R255" s="120"/>
    </row>
    <row r="256" spans="1:18" s="117" customFormat="1" ht="20.100000000000001" customHeight="1" x14ac:dyDescent="0.25">
      <c r="B256" s="493" t="s">
        <v>558</v>
      </c>
      <c r="C256" s="493"/>
      <c r="D256" s="493"/>
      <c r="E256" s="493"/>
      <c r="F256" s="493"/>
      <c r="G256" s="493"/>
      <c r="H256" s="495"/>
      <c r="I256" s="495"/>
      <c r="J256" s="212" t="s">
        <v>11</v>
      </c>
      <c r="K256" s="364" t="b">
        <v>0</v>
      </c>
      <c r="L256" s="46"/>
      <c r="M256" s="46"/>
      <c r="N256" s="195" t="str">
        <f t="shared" si="18"/>
        <v>0</v>
      </c>
      <c r="P256" s="194">
        <f t="shared" si="19"/>
        <v>0</v>
      </c>
      <c r="Q256" s="75"/>
      <c r="R256" s="120"/>
    </row>
    <row r="257" spans="1:22" s="117" customFormat="1" ht="20.100000000000001" customHeight="1" x14ac:dyDescent="0.25">
      <c r="B257" s="493" t="s">
        <v>559</v>
      </c>
      <c r="C257" s="493"/>
      <c r="D257" s="493"/>
      <c r="E257" s="493"/>
      <c r="F257" s="493"/>
      <c r="G257" s="493"/>
      <c r="H257" s="495"/>
      <c r="I257" s="495"/>
      <c r="J257" s="212" t="s">
        <v>11</v>
      </c>
      <c r="K257" s="364" t="b">
        <v>0</v>
      </c>
      <c r="L257" s="46"/>
      <c r="M257" s="46"/>
      <c r="N257" s="195" t="str">
        <f t="shared" si="18"/>
        <v>0</v>
      </c>
      <c r="P257" s="194">
        <f t="shared" si="19"/>
        <v>0</v>
      </c>
      <c r="Q257" s="75"/>
      <c r="R257" s="120"/>
    </row>
    <row r="258" spans="1:22" s="117" customFormat="1" ht="20.100000000000001" customHeight="1" x14ac:dyDescent="0.25">
      <c r="B258" s="493" t="s">
        <v>560</v>
      </c>
      <c r="C258" s="493"/>
      <c r="D258" s="493"/>
      <c r="E258" s="531" t="s">
        <v>669</v>
      </c>
      <c r="F258" s="532"/>
      <c r="G258" s="532"/>
      <c r="H258" s="532"/>
      <c r="I258" s="532"/>
      <c r="J258" s="532"/>
      <c r="K258" s="533"/>
      <c r="L258" s="46"/>
      <c r="M258" s="46"/>
      <c r="N258" s="204"/>
      <c r="O258" s="204"/>
      <c r="P258" s="116"/>
      <c r="Q258" s="116"/>
      <c r="R258" s="120"/>
    </row>
    <row r="259" spans="1:22" s="117" customFormat="1" ht="20.100000000000001" customHeight="1" x14ac:dyDescent="0.25">
      <c r="B259" s="534"/>
      <c r="C259" s="534"/>
      <c r="D259" s="534"/>
      <c r="E259" s="534"/>
      <c r="F259" s="534"/>
      <c r="G259" s="534"/>
      <c r="H259" s="534"/>
      <c r="I259" s="534"/>
      <c r="J259" s="534"/>
      <c r="L259" s="46"/>
      <c r="M259" s="46"/>
      <c r="N259" s="204"/>
      <c r="O259" s="204"/>
      <c r="P259" s="116"/>
      <c r="Q259" s="116"/>
      <c r="R259" s="120"/>
    </row>
    <row r="260" spans="1:22" s="40" customFormat="1" ht="24" customHeight="1" x14ac:dyDescent="0.25">
      <c r="A260" s="516" t="s">
        <v>774</v>
      </c>
      <c r="B260" s="516"/>
      <c r="C260" s="516"/>
      <c r="D260" s="516"/>
      <c r="E260" s="516"/>
      <c r="F260" s="516"/>
      <c r="G260" s="516"/>
      <c r="H260" s="136" t="s">
        <v>10</v>
      </c>
      <c r="I260" s="310" t="b">
        <v>0</v>
      </c>
      <c r="J260" s="136" t="s">
        <v>11</v>
      </c>
      <c r="K260" s="310" t="b">
        <v>0</v>
      </c>
      <c r="L260" s="64" t="str">
        <f>IF(P260+Q260&gt;1,"Scegliere una sola opzione","")</f>
        <v/>
      </c>
      <c r="M260" s="34"/>
      <c r="N260" s="123" t="str">
        <f>+IF(I260=TRUE,"1","0")</f>
        <v>0</v>
      </c>
      <c r="O260" s="123" t="str">
        <f>+IF(K260=TRUE,"1","0")</f>
        <v>0</v>
      </c>
      <c r="P260" s="342">
        <f>N260*1</f>
        <v>0</v>
      </c>
      <c r="Q260" s="342">
        <f>O260*1</f>
        <v>0</v>
      </c>
      <c r="R260" s="34"/>
    </row>
    <row r="261" spans="1:22" s="55" customFormat="1" ht="19.5" customHeight="1" x14ac:dyDescent="0.25">
      <c r="A261" s="516"/>
      <c r="B261" s="516"/>
      <c r="C261" s="516"/>
      <c r="D261" s="516"/>
      <c r="E261" s="516"/>
      <c r="F261" s="516"/>
      <c r="G261" s="516"/>
      <c r="H261" s="367"/>
      <c r="I261" s="367"/>
      <c r="J261" s="367"/>
      <c r="K261" s="367"/>
      <c r="L261" s="29"/>
      <c r="M261" s="29"/>
      <c r="N261" s="343"/>
      <c r="O261" s="344"/>
      <c r="P261" s="344"/>
    </row>
    <row r="262" spans="1:22" s="55" customFormat="1" ht="19.5" customHeight="1" x14ac:dyDescent="0.25">
      <c r="A262" s="197"/>
      <c r="B262" s="197"/>
      <c r="C262" s="197"/>
      <c r="D262" s="197"/>
      <c r="E262" s="197"/>
      <c r="F262" s="197"/>
      <c r="G262" s="197"/>
      <c r="H262" s="197"/>
      <c r="I262" s="368"/>
      <c r="J262" s="368"/>
      <c r="K262" s="369"/>
      <c r="L262" s="29"/>
      <c r="M262" s="345"/>
      <c r="N262" s="350"/>
      <c r="O262" s="350"/>
      <c r="P262" s="350"/>
      <c r="Q262" s="350"/>
      <c r="S262" s="195"/>
      <c r="T262" s="195"/>
      <c r="U262" s="195"/>
      <c r="V262" s="195"/>
    </row>
    <row r="263" spans="1:22" s="117" customFormat="1" ht="20.100000000000001" customHeight="1" x14ac:dyDescent="0.25">
      <c r="A263" s="98" t="s">
        <v>773</v>
      </c>
      <c r="L263" s="46"/>
      <c r="M263" s="46"/>
      <c r="N263" s="204"/>
      <c r="O263" s="204"/>
      <c r="P263" s="116"/>
      <c r="Q263" s="116"/>
      <c r="R263" s="120"/>
    </row>
    <row r="264" spans="1:22" s="118" customFormat="1" ht="20.100000000000001" customHeight="1" x14ac:dyDescent="0.25">
      <c r="A264" s="502"/>
      <c r="B264" s="502"/>
      <c r="C264" s="502"/>
      <c r="D264" s="502"/>
      <c r="E264" s="502"/>
      <c r="F264" s="502"/>
      <c r="G264" s="502"/>
      <c r="H264" s="206" t="s">
        <v>10</v>
      </c>
      <c r="I264" s="355" t="b">
        <v>0</v>
      </c>
      <c r="J264" s="206" t="s">
        <v>11</v>
      </c>
      <c r="K264" s="355" t="b">
        <v>0</v>
      </c>
      <c r="L264" s="41" t="str">
        <f>IF(P264+Q264&gt;1,"Scegliere una sola opzione",IF(AND(Q264=1,SUM(F269:F270)=0),"Compilare incidenza premio (domanda F.4)",""))</f>
        <v/>
      </c>
      <c r="M264" s="41"/>
      <c r="N264" s="90" t="str">
        <f>+IF(I264=TRUE,"1","0")</f>
        <v>0</v>
      </c>
      <c r="O264" s="90" t="str">
        <f>+IF(K264=TRUE,"1","0")</f>
        <v>0</v>
      </c>
      <c r="P264" s="137">
        <f>N264*1</f>
        <v>0</v>
      </c>
      <c r="Q264" s="137">
        <f>O264*1</f>
        <v>0</v>
      </c>
      <c r="R264" s="122"/>
    </row>
    <row r="265" spans="1:22" s="117" customFormat="1" ht="20.100000000000001" customHeight="1" x14ac:dyDescent="0.25">
      <c r="B265" s="214"/>
      <c r="C265" s="214"/>
      <c r="D265" s="214"/>
      <c r="E265" s="214"/>
      <c r="F265" s="214"/>
      <c r="G265" s="214"/>
      <c r="H265" s="215"/>
      <c r="J265" s="215"/>
      <c r="L265" s="46"/>
      <c r="M265" s="46"/>
      <c r="N265" s="204"/>
      <c r="O265" s="204"/>
      <c r="P265" s="116"/>
      <c r="Q265" s="116"/>
      <c r="R265" s="120"/>
    </row>
    <row r="266" spans="1:22" s="117" customFormat="1" ht="30" customHeight="1" x14ac:dyDescent="0.25">
      <c r="A266" s="502" t="s">
        <v>775</v>
      </c>
      <c r="B266" s="502"/>
      <c r="C266" s="502"/>
      <c r="D266" s="502"/>
      <c r="E266" s="502"/>
      <c r="F266" s="502"/>
      <c r="G266" s="502"/>
      <c r="H266" s="502"/>
      <c r="I266" s="502"/>
      <c r="J266" s="502"/>
      <c r="K266" s="502"/>
      <c r="L266" s="46"/>
      <c r="M266" s="46"/>
      <c r="N266" s="204"/>
      <c r="O266" s="204"/>
      <c r="P266" s="116"/>
      <c r="Q266" s="116"/>
      <c r="R266" s="120"/>
    </row>
    <row r="267" spans="1:22" s="216" customFormat="1" ht="30" customHeight="1" x14ac:dyDescent="0.25">
      <c r="A267" s="486" t="s">
        <v>734</v>
      </c>
      <c r="B267" s="486"/>
      <c r="C267" s="486"/>
      <c r="D267" s="486"/>
      <c r="E267" s="486"/>
      <c r="F267" s="486"/>
      <c r="G267" s="486"/>
      <c r="H267" s="486"/>
      <c r="I267" s="486"/>
      <c r="J267" s="486"/>
      <c r="K267" s="486"/>
      <c r="L267" s="47"/>
      <c r="M267" s="47"/>
    </row>
    <row r="268" spans="1:22" ht="20.100000000000001" customHeight="1" x14ac:dyDescent="0.25">
      <c r="E268" s="52"/>
      <c r="F268" s="371" t="s">
        <v>730</v>
      </c>
      <c r="R268" s="34"/>
    </row>
    <row r="269" spans="1:22" ht="20.100000000000001" customHeight="1" x14ac:dyDescent="0.25">
      <c r="E269" s="313" t="s">
        <v>731</v>
      </c>
      <c r="F269" s="382"/>
      <c r="R269" s="34"/>
    </row>
    <row r="270" spans="1:22" ht="20.100000000000001" customHeight="1" x14ac:dyDescent="0.25">
      <c r="E270" s="313" t="s">
        <v>26</v>
      </c>
      <c r="F270" s="382"/>
      <c r="R270" s="34"/>
    </row>
    <row r="271" spans="1:22" ht="20.100000000000001" customHeight="1" x14ac:dyDescent="0.25">
      <c r="R271" s="34"/>
    </row>
    <row r="272" spans="1:22" ht="19.5" customHeight="1" x14ac:dyDescent="0.25">
      <c r="R272" s="34"/>
    </row>
    <row r="273" spans="1:22" s="55" customFormat="1" ht="33.75" customHeight="1" x14ac:dyDescent="0.25">
      <c r="A273" s="502" t="s">
        <v>762</v>
      </c>
      <c r="B273" s="502"/>
      <c r="C273" s="502"/>
      <c r="D273" s="502"/>
      <c r="E273" s="502"/>
      <c r="F273" s="502"/>
      <c r="G273" s="502"/>
      <c r="H273" s="502"/>
      <c r="I273" s="502"/>
      <c r="J273" s="502"/>
      <c r="K273" s="502"/>
      <c r="L273" s="48" t="str">
        <f>IF(AND(F275+F276+G275+G276&gt;0,P248=0),"Attenzione: la corrispondente opzione non risulta indicata nella domanda F.1 (vd. freccia)","")</f>
        <v/>
      </c>
      <c r="M273" s="345"/>
      <c r="N273" s="350"/>
      <c r="O273" s="350"/>
      <c r="P273" s="350"/>
      <c r="Q273" s="350"/>
      <c r="S273" s="195"/>
      <c r="T273" s="195"/>
      <c r="U273" s="195"/>
      <c r="V273" s="195"/>
    </row>
    <row r="274" spans="1:22" s="55" customFormat="1" ht="18" customHeight="1" x14ac:dyDescent="0.25">
      <c r="A274" s="346"/>
      <c r="B274" s="346"/>
      <c r="C274" s="346"/>
      <c r="D274" s="346"/>
      <c r="E274" s="346"/>
      <c r="F274" s="517" t="s">
        <v>770</v>
      </c>
      <c r="G274" s="517" t="s">
        <v>771</v>
      </c>
      <c r="H274" s="517"/>
      <c r="I274" s="348"/>
      <c r="J274" s="348"/>
      <c r="K274" s="349"/>
      <c r="L274" s="48"/>
      <c r="M274" s="345"/>
      <c r="N274" s="350"/>
      <c r="O274" s="350"/>
      <c r="P274" s="350"/>
      <c r="Q274" s="350"/>
      <c r="S274" s="195"/>
      <c r="T274" s="195"/>
      <c r="U274" s="195"/>
      <c r="V274" s="195"/>
    </row>
    <row r="275" spans="1:22" s="55" customFormat="1" ht="18" customHeight="1" x14ac:dyDescent="0.25">
      <c r="A275" s="346"/>
      <c r="B275" s="346"/>
      <c r="C275" s="346"/>
      <c r="D275" s="346"/>
      <c r="E275" s="346"/>
      <c r="F275" s="518"/>
      <c r="G275" s="518"/>
      <c r="H275" s="518"/>
      <c r="I275" s="348"/>
      <c r="J275" s="348"/>
      <c r="K275" s="349"/>
      <c r="L275" s="48"/>
      <c r="M275" s="345"/>
      <c r="N275" s="350"/>
      <c r="O275" s="350"/>
      <c r="P275" s="350"/>
      <c r="Q275" s="350"/>
      <c r="S275" s="195"/>
      <c r="T275" s="195"/>
      <c r="U275" s="195"/>
      <c r="V275" s="195"/>
    </row>
    <row r="276" spans="1:22" s="55" customFormat="1" ht="42.6" customHeight="1" x14ac:dyDescent="0.25">
      <c r="A276" s="346"/>
      <c r="B276" s="346"/>
      <c r="C276" s="346"/>
      <c r="D276" s="346"/>
      <c r="E276" s="313" t="s">
        <v>731</v>
      </c>
      <c r="F276" s="383"/>
      <c r="G276" s="519"/>
      <c r="H276" s="520"/>
      <c r="I276" s="372"/>
      <c r="J276" s="372"/>
      <c r="K276" s="372"/>
      <c r="L276" s="48" t="str">
        <f>IF(F276&gt;(SUM(D54:D56,F54:F56,H54:H56,J54:J56)/2),"Attenzione: il numero qui indicato supera il numero medio di OPERAI + IMPIEGATI + INTERMEDI 2023 ricavabile da B.2",IF(F277&gt;(SUM(D53,F53,H53,J53)/2),"Attenzione: il numero indicato supera il numero medio di QUADRI 2023 ricavabile da B.2",""))</f>
        <v/>
      </c>
      <c r="M276" s="345"/>
      <c r="N276" s="350"/>
      <c r="O276" s="350"/>
      <c r="P276" s="350"/>
      <c r="Q276" s="350"/>
      <c r="S276" s="195"/>
      <c r="T276" s="195"/>
      <c r="U276" s="195"/>
      <c r="V276" s="195"/>
    </row>
    <row r="277" spans="1:22" s="55" customFormat="1" ht="42.6" customHeight="1" x14ac:dyDescent="0.25">
      <c r="A277" s="346"/>
      <c r="B277" s="346"/>
      <c r="C277" s="346"/>
      <c r="D277" s="346"/>
      <c r="E277" s="313" t="s">
        <v>26</v>
      </c>
      <c r="F277" s="383"/>
      <c r="G277" s="519"/>
      <c r="H277" s="520"/>
      <c r="I277" s="372"/>
      <c r="J277" s="372"/>
      <c r="K277" s="372"/>
      <c r="L277" s="48" t="str">
        <f>IF(AND(G276&gt;0,F276=0),"Attenzione: indicare il n. OPERAI + IMPIEGATI + INTERMEDI che hanno esercitato l'opzione",IF(AND(G277&gt;0,F277=0),"Attenzione: indicare il n. QUADRI che hanno esercitato l'opzione",IF(OR(G276&gt;1,G277&gt;1),"Dato indicato maggiore del 100%","")))</f>
        <v/>
      </c>
      <c r="M277" s="345"/>
      <c r="N277" s="350"/>
      <c r="O277" s="350"/>
      <c r="P277" s="350"/>
      <c r="Q277" s="350"/>
      <c r="S277" s="195"/>
      <c r="T277" s="195"/>
      <c r="U277" s="195"/>
      <c r="V277" s="195"/>
    </row>
    <row r="278" spans="1:22" s="55" customFormat="1" ht="18" customHeight="1" x14ac:dyDescent="0.25">
      <c r="A278" s="366"/>
      <c r="B278" s="346"/>
      <c r="C278" s="346"/>
      <c r="D278" s="346"/>
      <c r="E278" s="346"/>
      <c r="F278" s="347"/>
      <c r="G278" s="348"/>
      <c r="H278" s="348"/>
      <c r="I278" s="348"/>
      <c r="J278" s="348"/>
      <c r="K278" s="349"/>
      <c r="L278" s="29"/>
      <c r="M278" s="345"/>
      <c r="N278" s="350"/>
      <c r="O278" s="350"/>
      <c r="P278" s="350"/>
      <c r="Q278" s="350"/>
      <c r="S278" s="195"/>
      <c r="T278" s="195"/>
      <c r="U278" s="195"/>
      <c r="V278" s="195"/>
    </row>
    <row r="279" spans="1:22" s="55" customFormat="1" ht="18" customHeight="1" x14ac:dyDescent="0.25">
      <c r="A279" s="512" t="s">
        <v>741</v>
      </c>
      <c r="B279" s="512"/>
      <c r="C279" s="512"/>
      <c r="D279" s="512"/>
      <c r="E279" s="512"/>
      <c r="F279" s="512"/>
      <c r="G279" s="512"/>
      <c r="H279" s="512"/>
      <c r="I279" s="512"/>
      <c r="J279" s="512"/>
      <c r="K279" s="512"/>
      <c r="L279" s="29"/>
      <c r="M279" s="345"/>
      <c r="N279" s="350"/>
      <c r="O279" s="350"/>
      <c r="P279" s="350"/>
      <c r="Q279" s="350"/>
      <c r="S279" s="195"/>
      <c r="T279" s="195"/>
      <c r="U279" s="195"/>
      <c r="V279" s="195"/>
    </row>
    <row r="280" spans="1:22" s="55" customFormat="1" ht="16.899999999999999" hidden="1" customHeight="1" x14ac:dyDescent="0.25">
      <c r="A280" s="351"/>
      <c r="B280" s="351"/>
      <c r="C280" s="351"/>
      <c r="D280" s="351"/>
      <c r="E280" s="351"/>
      <c r="F280" s="347"/>
      <c r="G280" s="348"/>
      <c r="H280" s="348"/>
      <c r="I280" s="348"/>
      <c r="J280" s="348"/>
      <c r="K280" s="349"/>
      <c r="L280" s="29"/>
      <c r="M280" s="345"/>
      <c r="N280" s="350"/>
      <c r="O280" s="350"/>
      <c r="P280" s="350"/>
      <c r="Q280" s="350"/>
      <c r="S280" s="195"/>
      <c r="T280" s="195"/>
      <c r="U280" s="195"/>
      <c r="V280" s="195"/>
    </row>
    <row r="281" spans="1:22" ht="20.100000000000001" hidden="1" customHeight="1" x14ac:dyDescent="0.25">
      <c r="R281" s="34"/>
    </row>
    <row r="282" spans="1:22" s="69" customFormat="1" ht="26.45" hidden="1" customHeight="1" x14ac:dyDescent="0.25">
      <c r="A282" s="513"/>
      <c r="B282" s="513"/>
      <c r="C282" s="513"/>
      <c r="D282" s="513"/>
      <c r="E282" s="513"/>
      <c r="F282" s="513"/>
      <c r="G282" s="513"/>
      <c r="H282" s="513"/>
      <c r="I282" s="513"/>
      <c r="J282" s="513"/>
      <c r="K282" s="513"/>
      <c r="L282" s="352"/>
      <c r="M282" s="352"/>
      <c r="N282" s="78"/>
    </row>
    <row r="283" spans="1:22" s="55" customFormat="1" ht="16.5" hidden="1" customHeight="1" x14ac:dyDescent="0.25">
      <c r="A283" s="514"/>
      <c r="B283" s="514"/>
      <c r="C283" s="514"/>
      <c r="D283" s="514"/>
      <c r="E283" s="514"/>
      <c r="F283" s="514"/>
      <c r="G283" s="514"/>
      <c r="H283" s="514"/>
      <c r="I283" s="514"/>
      <c r="J283" s="514"/>
      <c r="K283" s="514"/>
      <c r="L283" s="29"/>
      <c r="M283" s="29"/>
      <c r="N283" s="343"/>
      <c r="O283" s="344"/>
      <c r="P283" s="344"/>
    </row>
    <row r="284" spans="1:22" s="55" customFormat="1" ht="24.75" hidden="1" customHeight="1" x14ac:dyDescent="0.25">
      <c r="A284" s="483"/>
      <c r="B284" s="483"/>
      <c r="C284" s="483"/>
      <c r="D284" s="483"/>
      <c r="E284" s="483"/>
      <c r="F284" s="483"/>
      <c r="G284" s="483"/>
      <c r="H284" s="483"/>
      <c r="I284" s="483"/>
      <c r="J284" s="483"/>
      <c r="K284" s="483"/>
      <c r="L284" s="29"/>
      <c r="M284" s="29"/>
      <c r="N284" s="515"/>
      <c r="O284" s="515"/>
      <c r="P284" s="515"/>
      <c r="Q284" s="515"/>
    </row>
    <row r="285" spans="1:22" s="55" customFormat="1" ht="18" hidden="1" customHeight="1" x14ac:dyDescent="0.2">
      <c r="A285" s="483"/>
      <c r="B285" s="483"/>
      <c r="C285" s="483"/>
      <c r="D285" s="483"/>
      <c r="E285" s="483"/>
      <c r="F285" s="483"/>
      <c r="G285" s="483"/>
      <c r="H285" s="483"/>
      <c r="I285" s="483"/>
      <c r="J285" s="483"/>
      <c r="K285" s="483"/>
      <c r="L285" s="484"/>
      <c r="M285" s="484"/>
      <c r="N285" s="484"/>
      <c r="O285" s="484"/>
      <c r="P285" s="485"/>
      <c r="Q285" s="485"/>
      <c r="R285" s="485"/>
    </row>
    <row r="286" spans="1:22" ht="20.100000000000001" hidden="1" customHeight="1" x14ac:dyDescent="0.25">
      <c r="R286" s="34"/>
    </row>
    <row r="287" spans="1:22" ht="20.100000000000001" hidden="1" customHeight="1" x14ac:dyDescent="0.25">
      <c r="R287" s="34"/>
    </row>
    <row r="288" spans="1:22" ht="20.100000000000001" hidden="1" customHeight="1" x14ac:dyDescent="0.25">
      <c r="R288" s="34"/>
    </row>
    <row r="289" spans="18:18" ht="20.100000000000001" hidden="1" customHeight="1" x14ac:dyDescent="0.25">
      <c r="R289" s="34"/>
    </row>
    <row r="290" spans="18:18" ht="20.100000000000001" hidden="1" customHeight="1" x14ac:dyDescent="0.25">
      <c r="R290" s="34"/>
    </row>
    <row r="291" spans="18:18" ht="20.100000000000001" hidden="1" customHeight="1" x14ac:dyDescent="0.25">
      <c r="R291" s="34"/>
    </row>
    <row r="292" spans="18:18" ht="20.100000000000001" hidden="1" customHeight="1" x14ac:dyDescent="0.25">
      <c r="R292" s="34"/>
    </row>
    <row r="293" spans="18:18" ht="20.100000000000001" hidden="1" customHeight="1" x14ac:dyDescent="0.25">
      <c r="R293" s="34"/>
    </row>
    <row r="294" spans="18:18" ht="20.100000000000001" hidden="1" customHeight="1" x14ac:dyDescent="0.25">
      <c r="R294" s="34"/>
    </row>
    <row r="295" spans="18:18" ht="20.100000000000001" hidden="1" customHeight="1" x14ac:dyDescent="0.25">
      <c r="R295" s="34"/>
    </row>
    <row r="296" spans="18:18" ht="20.100000000000001" hidden="1" customHeight="1" x14ac:dyDescent="0.25">
      <c r="R296" s="34"/>
    </row>
    <row r="297" spans="18:18" ht="20.100000000000001" hidden="1" customHeight="1" x14ac:dyDescent="0.25">
      <c r="R297" s="34"/>
    </row>
    <row r="298" spans="18:18" ht="20.100000000000001" hidden="1" customHeight="1" x14ac:dyDescent="0.25">
      <c r="R298" s="34"/>
    </row>
    <row r="299" spans="18:18" ht="20.100000000000001" hidden="1" customHeight="1" x14ac:dyDescent="0.25">
      <c r="R299" s="34"/>
    </row>
    <row r="300" spans="18:18" ht="20.100000000000001" hidden="1" customHeight="1" x14ac:dyDescent="0.25">
      <c r="R300" s="34"/>
    </row>
    <row r="301" spans="18:18" ht="20.100000000000001" hidden="1" customHeight="1" x14ac:dyDescent="0.25">
      <c r="R301" s="34"/>
    </row>
    <row r="302" spans="18:18" ht="20.100000000000001" hidden="1" customHeight="1" x14ac:dyDescent="0.25">
      <c r="R302" s="34"/>
    </row>
    <row r="303" spans="18:18" ht="20.100000000000001" hidden="1" customHeight="1" x14ac:dyDescent="0.25">
      <c r="R303" s="34"/>
    </row>
    <row r="304" spans="18:18" ht="20.100000000000001" hidden="1" customHeight="1" x14ac:dyDescent="0.25">
      <c r="R304" s="34"/>
    </row>
    <row r="305" spans="18:18" ht="20.100000000000001" hidden="1" customHeight="1" x14ac:dyDescent="0.25">
      <c r="R305" s="34"/>
    </row>
    <row r="306" spans="18:18" ht="20.100000000000001" hidden="1" customHeight="1" x14ac:dyDescent="0.25">
      <c r="R306" s="34"/>
    </row>
    <row r="307" spans="18:18" ht="20.100000000000001" hidden="1" customHeight="1" x14ac:dyDescent="0.25">
      <c r="R307" s="34"/>
    </row>
    <row r="308" spans="18:18" ht="20.100000000000001" hidden="1" customHeight="1" x14ac:dyDescent="0.25">
      <c r="R308" s="34"/>
    </row>
    <row r="309" spans="18:18" ht="20.100000000000001" hidden="1" customHeight="1" x14ac:dyDescent="0.25">
      <c r="R309" s="34"/>
    </row>
    <row r="310" spans="18:18" ht="20.100000000000001" hidden="1" customHeight="1" x14ac:dyDescent="0.25">
      <c r="R310" s="34"/>
    </row>
    <row r="311" spans="18:18" ht="20.100000000000001" hidden="1" customHeight="1" x14ac:dyDescent="0.25">
      <c r="R311" s="34"/>
    </row>
    <row r="312" spans="18:18" ht="20.100000000000001" hidden="1" customHeight="1" x14ac:dyDescent="0.25">
      <c r="R312" s="34"/>
    </row>
    <row r="313" spans="18:18" ht="20.100000000000001" hidden="1" customHeight="1" x14ac:dyDescent="0.25">
      <c r="R313" s="34"/>
    </row>
    <row r="314" spans="18:18" ht="20.100000000000001" hidden="1" customHeight="1" x14ac:dyDescent="0.25">
      <c r="R314" s="34"/>
    </row>
    <row r="315" spans="18:18" ht="20.100000000000001" hidden="1" customHeight="1" x14ac:dyDescent="0.25">
      <c r="R315" s="34"/>
    </row>
    <row r="316" spans="18:18" ht="20.100000000000001" hidden="1" customHeight="1" x14ac:dyDescent="0.25">
      <c r="R316" s="34"/>
    </row>
    <row r="317" spans="18:18" ht="20.100000000000001" hidden="1" customHeight="1" x14ac:dyDescent="0.25">
      <c r="R317" s="34"/>
    </row>
    <row r="318" spans="18:18" ht="20.100000000000001" hidden="1" customHeight="1" x14ac:dyDescent="0.25">
      <c r="R318" s="34"/>
    </row>
    <row r="319" spans="18:18" ht="20.100000000000001" hidden="1" customHeight="1" x14ac:dyDescent="0.25">
      <c r="R319" s="34"/>
    </row>
    <row r="320" spans="18:18" ht="20.100000000000001" hidden="1" customHeight="1" x14ac:dyDescent="0.25">
      <c r="R320" s="34"/>
    </row>
    <row r="321" spans="18:18" ht="20.100000000000001" hidden="1" customHeight="1" x14ac:dyDescent="0.25">
      <c r="R321" s="34"/>
    </row>
    <row r="322" spans="18:18" ht="20.100000000000001" hidden="1" customHeight="1" x14ac:dyDescent="0.25">
      <c r="R322" s="34"/>
    </row>
    <row r="323" spans="18:18" ht="20.100000000000001" hidden="1" customHeight="1" x14ac:dyDescent="0.25">
      <c r="R323" s="34"/>
    </row>
    <row r="324" spans="18:18" ht="20.100000000000001" hidden="1" customHeight="1" x14ac:dyDescent="0.25">
      <c r="R324" s="34"/>
    </row>
    <row r="325" spans="18:18" ht="20.100000000000001" hidden="1" customHeight="1" x14ac:dyDescent="0.25">
      <c r="R325" s="34"/>
    </row>
    <row r="326" spans="18:18" ht="20.100000000000001" hidden="1" customHeight="1" x14ac:dyDescent="0.25">
      <c r="R326" s="34"/>
    </row>
    <row r="327" spans="18:18" ht="20.100000000000001" hidden="1" customHeight="1" x14ac:dyDescent="0.25">
      <c r="R327" s="34"/>
    </row>
    <row r="328" spans="18:18" ht="20.100000000000001" hidden="1" customHeight="1" x14ac:dyDescent="0.25">
      <c r="R328" s="34"/>
    </row>
    <row r="329" spans="18:18" ht="20.100000000000001" hidden="1" customHeight="1" x14ac:dyDescent="0.25">
      <c r="R329" s="34"/>
    </row>
    <row r="330" spans="18:18" ht="20.100000000000001" hidden="1" customHeight="1" x14ac:dyDescent="0.25">
      <c r="R330" s="34"/>
    </row>
    <row r="331" spans="18:18" ht="20.100000000000001" hidden="1" customHeight="1" x14ac:dyDescent="0.25">
      <c r="R331" s="34"/>
    </row>
    <row r="332" spans="18:18" ht="20.100000000000001" hidden="1" customHeight="1" x14ac:dyDescent="0.25">
      <c r="R332" s="34"/>
    </row>
    <row r="333" spans="18:18" ht="20.100000000000001" hidden="1" customHeight="1" x14ac:dyDescent="0.25">
      <c r="R333" s="34"/>
    </row>
    <row r="334" spans="18:18" ht="20.100000000000001" hidden="1" customHeight="1" x14ac:dyDescent="0.25">
      <c r="R334" s="34"/>
    </row>
    <row r="335" spans="18:18" ht="20.100000000000001" hidden="1" customHeight="1" x14ac:dyDescent="0.25">
      <c r="R335" s="34"/>
    </row>
    <row r="336" spans="18:18" ht="20.100000000000001" hidden="1" customHeight="1" x14ac:dyDescent="0.25">
      <c r="R336" s="34"/>
    </row>
    <row r="337" spans="18:18" ht="20.100000000000001" hidden="1" customHeight="1" x14ac:dyDescent="0.25">
      <c r="R337" s="34"/>
    </row>
    <row r="338" spans="18:18" ht="20.100000000000001" hidden="1" customHeight="1" x14ac:dyDescent="0.25">
      <c r="R338" s="34"/>
    </row>
    <row r="339" spans="18:18" ht="20.100000000000001" hidden="1" customHeight="1" x14ac:dyDescent="0.25">
      <c r="R339" s="34"/>
    </row>
    <row r="340" spans="18:18" ht="20.100000000000001" hidden="1" customHeight="1" x14ac:dyDescent="0.25">
      <c r="R340" s="34"/>
    </row>
    <row r="341" spans="18:18" ht="20.100000000000001" hidden="1" customHeight="1" x14ac:dyDescent="0.25">
      <c r="R341" s="34"/>
    </row>
    <row r="342" spans="18:18" ht="20.100000000000001" hidden="1" customHeight="1" x14ac:dyDescent="0.25">
      <c r="R342" s="34"/>
    </row>
    <row r="343" spans="18:18" ht="20.100000000000001" hidden="1" customHeight="1" x14ac:dyDescent="0.25">
      <c r="R343" s="34"/>
    </row>
    <row r="344" spans="18:18" ht="20.100000000000001" hidden="1" customHeight="1" x14ac:dyDescent="0.25">
      <c r="R344" s="34"/>
    </row>
    <row r="345" spans="18:18" ht="20.100000000000001" hidden="1" customHeight="1" x14ac:dyDescent="0.25">
      <c r="R345" s="34"/>
    </row>
    <row r="346" spans="18:18" ht="20.100000000000001" hidden="1" customHeight="1" x14ac:dyDescent="0.25">
      <c r="R346" s="34"/>
    </row>
    <row r="347" spans="18:18" ht="20.100000000000001" hidden="1" customHeight="1" x14ac:dyDescent="0.25">
      <c r="R347" s="34"/>
    </row>
    <row r="348" spans="18:18" ht="20.100000000000001" hidden="1" customHeight="1" x14ac:dyDescent="0.25">
      <c r="R348" s="34"/>
    </row>
    <row r="349" spans="18:18" ht="20.100000000000001" hidden="1" customHeight="1" x14ac:dyDescent="0.25">
      <c r="R349" s="34"/>
    </row>
    <row r="350" spans="18:18" ht="20.100000000000001" hidden="1" customHeight="1" x14ac:dyDescent="0.25">
      <c r="R350" s="34"/>
    </row>
    <row r="351" spans="18:18" ht="20.100000000000001" hidden="1" customHeight="1" x14ac:dyDescent="0.25">
      <c r="R351" s="34"/>
    </row>
    <row r="352" spans="18:18" ht="20.100000000000001" hidden="1" customHeight="1" x14ac:dyDescent="0.25">
      <c r="R352" s="34"/>
    </row>
    <row r="353" spans="18:18" ht="20.100000000000001" hidden="1" customHeight="1" x14ac:dyDescent="0.25">
      <c r="R353" s="34"/>
    </row>
    <row r="354" spans="18:18" ht="20.100000000000001" hidden="1" customHeight="1" x14ac:dyDescent="0.25">
      <c r="R354" s="34"/>
    </row>
    <row r="355" spans="18:18" ht="20.100000000000001" hidden="1" customHeight="1" x14ac:dyDescent="0.25">
      <c r="R355" s="34"/>
    </row>
    <row r="356" spans="18:18" ht="20.100000000000001" hidden="1" customHeight="1" x14ac:dyDescent="0.25">
      <c r="R356" s="34"/>
    </row>
    <row r="357" spans="18:18" ht="20.100000000000001" hidden="1" customHeight="1" x14ac:dyDescent="0.25">
      <c r="R357" s="34"/>
    </row>
    <row r="358" spans="18:18" ht="20.100000000000001" hidden="1" customHeight="1" x14ac:dyDescent="0.25">
      <c r="R358" s="34"/>
    </row>
    <row r="359" spans="18:18" ht="20.100000000000001" hidden="1" customHeight="1" x14ac:dyDescent="0.25">
      <c r="R359" s="34"/>
    </row>
    <row r="360" spans="18:18" ht="20.100000000000001" hidden="1" customHeight="1" x14ac:dyDescent="0.25">
      <c r="R360" s="34"/>
    </row>
    <row r="361" spans="18:18" ht="20.100000000000001" hidden="1" customHeight="1" x14ac:dyDescent="0.25">
      <c r="R361" s="34"/>
    </row>
    <row r="362" spans="18:18" ht="20.100000000000001" hidden="1" customHeight="1" x14ac:dyDescent="0.25">
      <c r="R362" s="34"/>
    </row>
    <row r="363" spans="18:18" ht="20.100000000000001" hidden="1" customHeight="1" x14ac:dyDescent="0.25">
      <c r="R363" s="34"/>
    </row>
    <row r="364" spans="18:18" ht="20.100000000000001" hidden="1" customHeight="1" x14ac:dyDescent="0.25">
      <c r="R364" s="34"/>
    </row>
    <row r="365" spans="18:18" ht="20.100000000000001" hidden="1" customHeight="1" x14ac:dyDescent="0.25">
      <c r="R365" s="34"/>
    </row>
    <row r="366" spans="18:18" ht="20.100000000000001" hidden="1" customHeight="1" x14ac:dyDescent="0.25">
      <c r="R366" s="34"/>
    </row>
    <row r="367" spans="18:18" ht="20.100000000000001" hidden="1" customHeight="1" x14ac:dyDescent="0.25">
      <c r="R367" s="34"/>
    </row>
    <row r="368" spans="18:18" ht="20.100000000000001" hidden="1" customHeight="1" x14ac:dyDescent="0.25">
      <c r="R368" s="34"/>
    </row>
    <row r="369" spans="18:18" ht="20.100000000000001" hidden="1" customHeight="1" x14ac:dyDescent="0.25">
      <c r="R369" s="34"/>
    </row>
    <row r="370" spans="18:18" ht="20.100000000000001" hidden="1" customHeight="1" x14ac:dyDescent="0.25">
      <c r="R370" s="34"/>
    </row>
    <row r="371" spans="18:18" ht="20.100000000000001" hidden="1" customHeight="1" x14ac:dyDescent="0.25">
      <c r="R371" s="34"/>
    </row>
    <row r="372" spans="18:18" ht="20.100000000000001" hidden="1" customHeight="1" x14ac:dyDescent="0.25">
      <c r="R372" s="34"/>
    </row>
    <row r="373" spans="18:18" ht="20.100000000000001" hidden="1" customHeight="1" x14ac:dyDescent="0.25">
      <c r="R373" s="34"/>
    </row>
    <row r="374" spans="18:18" ht="20.100000000000001" hidden="1" customHeight="1" x14ac:dyDescent="0.25">
      <c r="R374" s="34"/>
    </row>
    <row r="375" spans="18:18" ht="20.100000000000001" hidden="1" customHeight="1" x14ac:dyDescent="0.25">
      <c r="R375" s="34"/>
    </row>
    <row r="376" spans="18:18" ht="20.100000000000001" hidden="1" customHeight="1" x14ac:dyDescent="0.25">
      <c r="R376" s="34"/>
    </row>
    <row r="377" spans="18:18" ht="20.100000000000001" hidden="1" customHeight="1" x14ac:dyDescent="0.25">
      <c r="R377" s="34"/>
    </row>
    <row r="378" spans="18:18" ht="20.100000000000001" hidden="1" customHeight="1" x14ac:dyDescent="0.25">
      <c r="R378" s="34"/>
    </row>
    <row r="379" spans="18:18" ht="20.100000000000001" hidden="1" customHeight="1" x14ac:dyDescent="0.25">
      <c r="R379" s="34"/>
    </row>
    <row r="380" spans="18:18" ht="20.100000000000001" hidden="1" customHeight="1" x14ac:dyDescent="0.25">
      <c r="R380" s="34"/>
    </row>
    <row r="381" spans="18:18" ht="20.100000000000001" hidden="1" customHeight="1" x14ac:dyDescent="0.25">
      <c r="R381" s="34"/>
    </row>
    <row r="382" spans="18:18" ht="20.100000000000001" hidden="1" customHeight="1" x14ac:dyDescent="0.25">
      <c r="R382" s="34"/>
    </row>
    <row r="383" spans="18:18" ht="20.100000000000001" hidden="1" customHeight="1" x14ac:dyDescent="0.25">
      <c r="R383" s="34"/>
    </row>
    <row r="384" spans="18:18" ht="20.100000000000001" hidden="1" customHeight="1" x14ac:dyDescent="0.25">
      <c r="R384" s="34"/>
    </row>
    <row r="385" spans="18:18" ht="20.100000000000001" hidden="1" customHeight="1" x14ac:dyDescent="0.25">
      <c r="R385" s="34"/>
    </row>
    <row r="386" spans="18:18" ht="20.100000000000001" hidden="1" customHeight="1" x14ac:dyDescent="0.25">
      <c r="R386" s="34"/>
    </row>
    <row r="387" spans="18:18" ht="20.100000000000001" hidden="1" customHeight="1" x14ac:dyDescent="0.25">
      <c r="R387" s="34"/>
    </row>
    <row r="388" spans="18:18" ht="20.100000000000001" hidden="1" customHeight="1" x14ac:dyDescent="0.25">
      <c r="R388" s="34"/>
    </row>
    <row r="389" spans="18:18" ht="20.100000000000001" hidden="1" customHeight="1" x14ac:dyDescent="0.25">
      <c r="R389" s="34"/>
    </row>
    <row r="390" spans="18:18" ht="20.100000000000001" hidden="1" customHeight="1" x14ac:dyDescent="0.25">
      <c r="R390" s="34"/>
    </row>
    <row r="391" spans="18:18" ht="20.100000000000001" hidden="1" customHeight="1" x14ac:dyDescent="0.25">
      <c r="R391" s="34"/>
    </row>
    <row r="392" spans="18:18" ht="20.100000000000001" hidden="1" customHeight="1" x14ac:dyDescent="0.25">
      <c r="R392" s="34"/>
    </row>
    <row r="393" spans="18:18" ht="20.100000000000001" hidden="1" customHeight="1" x14ac:dyDescent="0.25">
      <c r="R393" s="34"/>
    </row>
    <row r="394" spans="18:18" ht="20.100000000000001" hidden="1" customHeight="1" x14ac:dyDescent="0.25">
      <c r="R394" s="34"/>
    </row>
    <row r="395" spans="18:18" ht="20.100000000000001" hidden="1" customHeight="1" x14ac:dyDescent="0.25">
      <c r="R395" s="34"/>
    </row>
    <row r="396" spans="18:18" ht="20.100000000000001" hidden="1" customHeight="1" x14ac:dyDescent="0.25">
      <c r="R396" s="34"/>
    </row>
    <row r="397" spans="18:18" ht="20.100000000000001" hidden="1" customHeight="1" x14ac:dyDescent="0.25">
      <c r="R397" s="34"/>
    </row>
    <row r="398" spans="18:18" ht="20.100000000000001" hidden="1" customHeight="1" x14ac:dyDescent="0.25">
      <c r="R398" s="34"/>
    </row>
    <row r="399" spans="18:18" ht="20.100000000000001" hidden="1" customHeight="1" x14ac:dyDescent="0.25">
      <c r="R399" s="34"/>
    </row>
    <row r="400" spans="18:18" ht="20.100000000000001" hidden="1" customHeight="1" x14ac:dyDescent="0.25">
      <c r="R400" s="34"/>
    </row>
    <row r="401" spans="18:18" ht="20.100000000000001" hidden="1" customHeight="1" x14ac:dyDescent="0.25">
      <c r="R401" s="34"/>
    </row>
    <row r="402" spans="18:18" ht="20.100000000000001" hidden="1" customHeight="1" x14ac:dyDescent="0.25">
      <c r="R402" s="34"/>
    </row>
    <row r="403" spans="18:18" ht="20.100000000000001" hidden="1" customHeight="1" x14ac:dyDescent="0.25">
      <c r="R403" s="34"/>
    </row>
    <row r="404" spans="18:18" ht="20.100000000000001" hidden="1" customHeight="1" x14ac:dyDescent="0.25">
      <c r="R404" s="34"/>
    </row>
    <row r="405" spans="18:18" ht="20.100000000000001" hidden="1" customHeight="1" x14ac:dyDescent="0.25">
      <c r="R405" s="34"/>
    </row>
    <row r="406" spans="18:18" ht="20.100000000000001" hidden="1" customHeight="1" x14ac:dyDescent="0.25">
      <c r="R406" s="34"/>
    </row>
    <row r="407" spans="18:18" ht="20.100000000000001" hidden="1" customHeight="1" x14ac:dyDescent="0.25">
      <c r="R407" s="34"/>
    </row>
    <row r="408" spans="18:18" ht="20.100000000000001" hidden="1" customHeight="1" x14ac:dyDescent="0.25">
      <c r="R408" s="34"/>
    </row>
    <row r="409" spans="18:18" ht="20.100000000000001" hidden="1" customHeight="1" x14ac:dyDescent="0.25">
      <c r="R409" s="34"/>
    </row>
    <row r="410" spans="18:18" ht="20.100000000000001" hidden="1" customHeight="1" x14ac:dyDescent="0.25">
      <c r="R410" s="34"/>
    </row>
    <row r="411" spans="18:18" ht="20.100000000000001" hidden="1" customHeight="1" x14ac:dyDescent="0.25">
      <c r="R411" s="34"/>
    </row>
    <row r="412" spans="18:18" ht="20.100000000000001" hidden="1" customHeight="1" x14ac:dyDescent="0.25">
      <c r="R412" s="34"/>
    </row>
    <row r="413" spans="18:18" ht="20.100000000000001" hidden="1" customHeight="1" x14ac:dyDescent="0.25">
      <c r="R413" s="34"/>
    </row>
    <row r="414" spans="18:18" ht="20.100000000000001" hidden="1" customHeight="1" x14ac:dyDescent="0.25">
      <c r="R414" s="34"/>
    </row>
    <row r="415" spans="18:18" ht="20.100000000000001" hidden="1" customHeight="1" x14ac:dyDescent="0.25">
      <c r="R415" s="34"/>
    </row>
    <row r="416" spans="18:18" ht="20.100000000000001" hidden="1" customHeight="1" x14ac:dyDescent="0.25">
      <c r="R416" s="34"/>
    </row>
    <row r="417" spans="18:18" ht="20.100000000000001" hidden="1" customHeight="1" x14ac:dyDescent="0.25">
      <c r="R417" s="34"/>
    </row>
    <row r="418" spans="18:18" ht="20.100000000000001" hidden="1" customHeight="1" x14ac:dyDescent="0.25">
      <c r="R418" s="34"/>
    </row>
    <row r="419" spans="18:18" ht="20.100000000000001" hidden="1" customHeight="1" x14ac:dyDescent="0.25">
      <c r="R419" s="34"/>
    </row>
    <row r="420" spans="18:18" ht="20.100000000000001" hidden="1" customHeight="1" x14ac:dyDescent="0.25">
      <c r="R420" s="34"/>
    </row>
    <row r="421" spans="18:18" ht="20.100000000000001" hidden="1" customHeight="1" x14ac:dyDescent="0.25">
      <c r="R421" s="34"/>
    </row>
    <row r="422" spans="18:18" ht="20.100000000000001" hidden="1" customHeight="1" x14ac:dyDescent="0.25">
      <c r="R422" s="34"/>
    </row>
    <row r="423" spans="18:18" ht="20.100000000000001" hidden="1" customHeight="1" x14ac:dyDescent="0.25">
      <c r="R423" s="34"/>
    </row>
    <row r="424" spans="18:18" ht="20.100000000000001" hidden="1" customHeight="1" x14ac:dyDescent="0.25">
      <c r="R424" s="34"/>
    </row>
    <row r="425" spans="18:18" ht="20.100000000000001" hidden="1" customHeight="1" x14ac:dyDescent="0.25">
      <c r="R425" s="34"/>
    </row>
    <row r="426" spans="18:18" ht="20.100000000000001" hidden="1" customHeight="1" x14ac:dyDescent="0.25">
      <c r="R426" s="34"/>
    </row>
    <row r="427" spans="18:18" ht="20.100000000000001" hidden="1" customHeight="1" x14ac:dyDescent="0.25">
      <c r="R427" s="34"/>
    </row>
    <row r="428" spans="18:18" ht="20.100000000000001" hidden="1" customHeight="1" x14ac:dyDescent="0.25">
      <c r="R428" s="34"/>
    </row>
    <row r="429" spans="18:18" ht="20.100000000000001" hidden="1" customHeight="1" x14ac:dyDescent="0.25">
      <c r="R429" s="34"/>
    </row>
    <row r="430" spans="18:18" ht="20.100000000000001" hidden="1" customHeight="1" x14ac:dyDescent="0.25">
      <c r="R430" s="34"/>
    </row>
    <row r="431" spans="18:18" ht="20.100000000000001" hidden="1" customHeight="1" x14ac:dyDescent="0.25">
      <c r="R431" s="34"/>
    </row>
    <row r="432" spans="18:18" ht="20.100000000000001" hidden="1" customHeight="1" x14ac:dyDescent="0.25">
      <c r="R432" s="34"/>
    </row>
    <row r="433" spans="18:18" ht="20.100000000000001" hidden="1" customHeight="1" x14ac:dyDescent="0.25">
      <c r="R433" s="34"/>
    </row>
    <row r="434" spans="18:18" ht="20.100000000000001" hidden="1" customHeight="1" x14ac:dyDescent="0.25">
      <c r="R434" s="34"/>
    </row>
    <row r="435" spans="18:18" ht="20.100000000000001" hidden="1" customHeight="1" x14ac:dyDescent="0.25">
      <c r="R435" s="34"/>
    </row>
    <row r="436" spans="18:18" ht="20.100000000000001" hidden="1" customHeight="1" x14ac:dyDescent="0.25">
      <c r="R436" s="34"/>
    </row>
    <row r="437" spans="18:18" ht="20.100000000000001" hidden="1" customHeight="1" x14ac:dyDescent="0.25">
      <c r="R437" s="34"/>
    </row>
    <row r="438" spans="18:18" ht="20.100000000000001" hidden="1" customHeight="1" x14ac:dyDescent="0.25">
      <c r="R438" s="34"/>
    </row>
    <row r="439" spans="18:18" ht="20.100000000000001" hidden="1" customHeight="1" x14ac:dyDescent="0.25">
      <c r="R439" s="34"/>
    </row>
    <row r="440" spans="18:18" ht="20.100000000000001" hidden="1" customHeight="1" x14ac:dyDescent="0.25">
      <c r="R440" s="34"/>
    </row>
    <row r="441" spans="18:18" ht="20.100000000000001" hidden="1" customHeight="1" x14ac:dyDescent="0.25">
      <c r="R441" s="34"/>
    </row>
    <row r="442" spans="18:18" ht="20.100000000000001" hidden="1" customHeight="1" x14ac:dyDescent="0.25">
      <c r="R442" s="34"/>
    </row>
    <row r="443" spans="18:18" ht="20.100000000000001" hidden="1" customHeight="1" x14ac:dyDescent="0.25">
      <c r="R443" s="34"/>
    </row>
    <row r="444" spans="18:18" ht="20.100000000000001" hidden="1" customHeight="1" x14ac:dyDescent="0.25">
      <c r="R444" s="34"/>
    </row>
    <row r="445" spans="18:18" ht="20.100000000000001" hidden="1" customHeight="1" x14ac:dyDescent="0.25">
      <c r="R445" s="34"/>
    </row>
    <row r="446" spans="18:18" ht="20.100000000000001" hidden="1" customHeight="1" x14ac:dyDescent="0.25">
      <c r="R446" s="34"/>
    </row>
    <row r="447" spans="18:18" ht="20.100000000000001" hidden="1" customHeight="1" x14ac:dyDescent="0.25">
      <c r="R447" s="34"/>
    </row>
    <row r="448" spans="18:18" ht="20.100000000000001" hidden="1" customHeight="1" x14ac:dyDescent="0.25">
      <c r="R448" s="34"/>
    </row>
    <row r="449" spans="18:18" ht="20.100000000000001" hidden="1" customHeight="1" x14ac:dyDescent="0.25">
      <c r="R449" s="34"/>
    </row>
    <row r="450" spans="18:18" ht="20.100000000000001" hidden="1" customHeight="1" x14ac:dyDescent="0.25">
      <c r="R450" s="34"/>
    </row>
    <row r="451" spans="18:18" ht="20.100000000000001" hidden="1" customHeight="1" x14ac:dyDescent="0.25">
      <c r="R451" s="34"/>
    </row>
    <row r="452" spans="18:18" ht="20.100000000000001" hidden="1" customHeight="1" x14ac:dyDescent="0.25">
      <c r="R452" s="34"/>
    </row>
    <row r="453" spans="18:18" ht="20.100000000000001" hidden="1" customHeight="1" x14ac:dyDescent="0.25">
      <c r="R453" s="34"/>
    </row>
    <row r="454" spans="18:18" ht="20.100000000000001" hidden="1" customHeight="1" x14ac:dyDescent="0.25">
      <c r="R454" s="34"/>
    </row>
    <row r="455" spans="18:18" ht="20.100000000000001" hidden="1" customHeight="1" x14ac:dyDescent="0.25">
      <c r="R455" s="34"/>
    </row>
    <row r="456" spans="18:18" ht="20.100000000000001" hidden="1" customHeight="1" x14ac:dyDescent="0.25">
      <c r="R456" s="34"/>
    </row>
    <row r="457" spans="18:18" ht="20.100000000000001" hidden="1" customHeight="1" x14ac:dyDescent="0.25">
      <c r="R457" s="34"/>
    </row>
    <row r="458" spans="18:18" ht="20.100000000000001" hidden="1" customHeight="1" x14ac:dyDescent="0.25">
      <c r="R458" s="34"/>
    </row>
    <row r="459" spans="18:18" ht="20.100000000000001" hidden="1" customHeight="1" x14ac:dyDescent="0.25">
      <c r="R459" s="34"/>
    </row>
    <row r="460" spans="18:18" ht="20.100000000000001" hidden="1" customHeight="1" x14ac:dyDescent="0.25">
      <c r="R460" s="34"/>
    </row>
    <row r="461" spans="18:18" ht="20.100000000000001" hidden="1" customHeight="1" x14ac:dyDescent="0.25">
      <c r="R461" s="34"/>
    </row>
    <row r="462" spans="18:18" ht="20.100000000000001" hidden="1" customHeight="1" x14ac:dyDescent="0.25">
      <c r="R462" s="34"/>
    </row>
    <row r="463" spans="18:18" ht="20.100000000000001" hidden="1" customHeight="1" x14ac:dyDescent="0.25">
      <c r="R463" s="34"/>
    </row>
    <row r="464" spans="18:18" ht="20.100000000000001" hidden="1" customHeight="1" x14ac:dyDescent="0.25">
      <c r="R464" s="34"/>
    </row>
    <row r="465" spans="18:18" ht="20.100000000000001" hidden="1" customHeight="1" x14ac:dyDescent="0.25">
      <c r="R465" s="34"/>
    </row>
    <row r="466" spans="18:18" ht="20.100000000000001" hidden="1" customHeight="1" x14ac:dyDescent="0.25">
      <c r="R466" s="34"/>
    </row>
    <row r="467" spans="18:18" ht="20.100000000000001" hidden="1" customHeight="1" x14ac:dyDescent="0.25">
      <c r="R467" s="34"/>
    </row>
    <row r="468" spans="18:18" ht="20.100000000000001" hidden="1" customHeight="1" x14ac:dyDescent="0.25">
      <c r="R468" s="34"/>
    </row>
    <row r="469" spans="18:18" ht="20.100000000000001" hidden="1" customHeight="1" x14ac:dyDescent="0.25">
      <c r="R469" s="34"/>
    </row>
    <row r="470" spans="18:18" ht="20.100000000000001" hidden="1" customHeight="1" x14ac:dyDescent="0.25">
      <c r="R470" s="34"/>
    </row>
    <row r="471" spans="18:18" ht="20.100000000000001" hidden="1" customHeight="1" x14ac:dyDescent="0.25">
      <c r="R471" s="34"/>
    </row>
    <row r="472" spans="18:18" ht="20.100000000000001" hidden="1" customHeight="1" x14ac:dyDescent="0.25">
      <c r="R472" s="34"/>
    </row>
    <row r="473" spans="18:18" ht="20.100000000000001" hidden="1" customHeight="1" x14ac:dyDescent="0.25">
      <c r="R473" s="34"/>
    </row>
    <row r="474" spans="18:18" ht="20.100000000000001" hidden="1" customHeight="1" x14ac:dyDescent="0.25">
      <c r="R474" s="34"/>
    </row>
    <row r="475" spans="18:18" ht="20.100000000000001" hidden="1" customHeight="1" x14ac:dyDescent="0.25">
      <c r="R475" s="34"/>
    </row>
    <row r="476" spans="18:18" ht="20.100000000000001" hidden="1" customHeight="1" x14ac:dyDescent="0.25">
      <c r="R476" s="34"/>
    </row>
    <row r="477" spans="18:18" ht="20.100000000000001" hidden="1" customHeight="1" x14ac:dyDescent="0.25">
      <c r="R477" s="34"/>
    </row>
    <row r="478" spans="18:18" ht="20.100000000000001" hidden="1" customHeight="1" x14ac:dyDescent="0.25">
      <c r="R478" s="34"/>
    </row>
    <row r="479" spans="18:18" ht="20.100000000000001" hidden="1" customHeight="1" x14ac:dyDescent="0.25">
      <c r="R479" s="34"/>
    </row>
    <row r="480" spans="18:18" ht="20.100000000000001" hidden="1" customHeight="1" x14ac:dyDescent="0.25">
      <c r="R480" s="34"/>
    </row>
    <row r="481" spans="18:18" ht="20.100000000000001" hidden="1" customHeight="1" x14ac:dyDescent="0.25">
      <c r="R481" s="34"/>
    </row>
    <row r="482" spans="18:18" ht="20.100000000000001" hidden="1" customHeight="1" x14ac:dyDescent="0.25">
      <c r="R482" s="34"/>
    </row>
    <row r="483" spans="18:18" ht="20.100000000000001" hidden="1" customHeight="1" x14ac:dyDescent="0.25">
      <c r="R483" s="34"/>
    </row>
    <row r="484" spans="18:18" ht="20.100000000000001" hidden="1" customHeight="1" x14ac:dyDescent="0.25">
      <c r="R484" s="34"/>
    </row>
    <row r="485" spans="18:18" ht="20.100000000000001" hidden="1" customHeight="1" x14ac:dyDescent="0.25">
      <c r="R485" s="34"/>
    </row>
    <row r="486" spans="18:18" ht="20.100000000000001" hidden="1" customHeight="1" x14ac:dyDescent="0.25">
      <c r="R486" s="34"/>
    </row>
    <row r="487" spans="18:18" ht="20.100000000000001" hidden="1" customHeight="1" x14ac:dyDescent="0.25">
      <c r="R487" s="34"/>
    </row>
    <row r="488" spans="18:18" ht="20.100000000000001" hidden="1" customHeight="1" x14ac:dyDescent="0.25">
      <c r="R488" s="34"/>
    </row>
    <row r="489" spans="18:18" ht="20.100000000000001" hidden="1" customHeight="1" x14ac:dyDescent="0.25">
      <c r="R489" s="34"/>
    </row>
    <row r="490" spans="18:18" ht="20.100000000000001" hidden="1" customHeight="1" x14ac:dyDescent="0.25">
      <c r="R490" s="34"/>
    </row>
    <row r="491" spans="18:18" ht="20.100000000000001" hidden="1" customHeight="1" x14ac:dyDescent="0.25">
      <c r="R491" s="34"/>
    </row>
    <row r="492" spans="18:18" ht="20.100000000000001" hidden="1" customHeight="1" x14ac:dyDescent="0.25">
      <c r="R492" s="34"/>
    </row>
    <row r="493" spans="18:18" ht="20.100000000000001" hidden="1" customHeight="1" x14ac:dyDescent="0.25">
      <c r="R493" s="34"/>
    </row>
    <row r="494" spans="18:18" ht="20.100000000000001" hidden="1" customHeight="1" x14ac:dyDescent="0.25">
      <c r="R494" s="34"/>
    </row>
    <row r="495" spans="18:18" ht="20.100000000000001" hidden="1" customHeight="1" x14ac:dyDescent="0.25">
      <c r="R495" s="34"/>
    </row>
    <row r="496" spans="18:18" ht="20.100000000000001" hidden="1" customHeight="1" x14ac:dyDescent="0.25">
      <c r="R496" s="34"/>
    </row>
    <row r="497" spans="18:18" ht="20.100000000000001" hidden="1" customHeight="1" x14ac:dyDescent="0.25">
      <c r="R497" s="34"/>
    </row>
    <row r="498" spans="18:18" ht="20.100000000000001" hidden="1" customHeight="1" x14ac:dyDescent="0.25">
      <c r="R498" s="34"/>
    </row>
    <row r="499" spans="18:18" ht="20.100000000000001" hidden="1" customHeight="1" x14ac:dyDescent="0.25">
      <c r="R499" s="34"/>
    </row>
    <row r="500" spans="18:18" ht="20.100000000000001" hidden="1" customHeight="1" x14ac:dyDescent="0.25">
      <c r="R500" s="34"/>
    </row>
    <row r="501" spans="18:18" ht="20.100000000000001" hidden="1" customHeight="1" x14ac:dyDescent="0.25">
      <c r="R501" s="34"/>
    </row>
    <row r="502" spans="18:18" ht="20.100000000000001" hidden="1" customHeight="1" x14ac:dyDescent="0.25">
      <c r="R502" s="34"/>
    </row>
    <row r="503" spans="18:18" ht="20.100000000000001" hidden="1" customHeight="1" x14ac:dyDescent="0.25">
      <c r="R503" s="34"/>
    </row>
    <row r="504" spans="18:18" ht="20.100000000000001" hidden="1" customHeight="1" x14ac:dyDescent="0.25">
      <c r="R504" s="34"/>
    </row>
    <row r="505" spans="18:18" ht="20.100000000000001" hidden="1" customHeight="1" x14ac:dyDescent="0.25">
      <c r="R505" s="34"/>
    </row>
    <row r="506" spans="18:18" ht="20.100000000000001" hidden="1" customHeight="1" x14ac:dyDescent="0.25">
      <c r="R506" s="34"/>
    </row>
    <row r="507" spans="18:18" ht="20.100000000000001" hidden="1" customHeight="1" x14ac:dyDescent="0.25">
      <c r="R507" s="34"/>
    </row>
    <row r="508" spans="18:18" ht="20.100000000000001" hidden="1" customHeight="1" x14ac:dyDescent="0.25">
      <c r="R508" s="34"/>
    </row>
    <row r="509" spans="18:18" ht="20.100000000000001" hidden="1" customHeight="1" x14ac:dyDescent="0.25">
      <c r="R509" s="34"/>
    </row>
    <row r="510" spans="18:18" ht="20.100000000000001" hidden="1" customHeight="1" x14ac:dyDescent="0.25">
      <c r="R510" s="34"/>
    </row>
    <row r="511" spans="18:18" ht="20.100000000000001" hidden="1" customHeight="1" x14ac:dyDescent="0.25">
      <c r="R511" s="34"/>
    </row>
    <row r="512" spans="18:18" ht="20.100000000000001" hidden="1" customHeight="1" x14ac:dyDescent="0.25">
      <c r="R512" s="34"/>
    </row>
  </sheetData>
  <sheetProtection algorithmName="SHA-512" hashValue="38FjrK1/mYw4faZ5dC7mCxtFTkStZYZxVxCUOK00XsMPdcWEK5k1QVIht4Q9TY5IzyqdZcAlqXeA51S0e7uOuA==" saltValue="q9XI2pipoJ5X9PmfnGFpKw==" spinCount="100000" sheet="1" objects="1" scenarios="1"/>
  <mergeCells count="221">
    <mergeCell ref="L61:L63"/>
    <mergeCell ref="L65:L66"/>
    <mergeCell ref="A168:K168"/>
    <mergeCell ref="B257:I257"/>
    <mergeCell ref="B258:D258"/>
    <mergeCell ref="E258:K258"/>
    <mergeCell ref="B259:J259"/>
    <mergeCell ref="A159:K159"/>
    <mergeCell ref="B156:D156"/>
    <mergeCell ref="B155:J155"/>
    <mergeCell ref="A135:K135"/>
    <mergeCell ref="B196:J196"/>
    <mergeCell ref="B177:J177"/>
    <mergeCell ref="B178:J178"/>
    <mergeCell ref="B179:J179"/>
    <mergeCell ref="B180:J180"/>
    <mergeCell ref="B187:J187"/>
    <mergeCell ref="A129:K129"/>
    <mergeCell ref="E156:K156"/>
    <mergeCell ref="A143:K143"/>
    <mergeCell ref="A185:K185"/>
    <mergeCell ref="A186:K186"/>
    <mergeCell ref="A70:K70"/>
    <mergeCell ref="A108:E108"/>
    <mergeCell ref="B255:I255"/>
    <mergeCell ref="B256:I256"/>
    <mergeCell ref="B161:J161"/>
    <mergeCell ref="B162:J162"/>
    <mergeCell ref="B245:K245"/>
    <mergeCell ref="B247:I247"/>
    <mergeCell ref="B176:J176"/>
    <mergeCell ref="A133:K133"/>
    <mergeCell ref="B157:J157"/>
    <mergeCell ref="A84:K84"/>
    <mergeCell ref="A88:K88"/>
    <mergeCell ref="A91:G91"/>
    <mergeCell ref="H91:I91"/>
    <mergeCell ref="J91:K91"/>
    <mergeCell ref="B190:J190"/>
    <mergeCell ref="B191:J191"/>
    <mergeCell ref="A182:K182"/>
    <mergeCell ref="B188:J188"/>
    <mergeCell ref="A114:E114"/>
    <mergeCell ref="A87:K87"/>
    <mergeCell ref="A124:K124"/>
    <mergeCell ref="A120:E120"/>
    <mergeCell ref="A121:E121"/>
    <mergeCell ref="A279:K279"/>
    <mergeCell ref="A282:K282"/>
    <mergeCell ref="A283:K283"/>
    <mergeCell ref="A284:K284"/>
    <mergeCell ref="N284:Q284"/>
    <mergeCell ref="A260:G261"/>
    <mergeCell ref="A273:K273"/>
    <mergeCell ref="F274:F275"/>
    <mergeCell ref="G274:H275"/>
    <mergeCell ref="G276:H276"/>
    <mergeCell ref="G277:H277"/>
    <mergeCell ref="A71:K71"/>
    <mergeCell ref="A139:K139"/>
    <mergeCell ref="L144:L146"/>
    <mergeCell ref="I147:K147"/>
    <mergeCell ref="J183:K183"/>
    <mergeCell ref="A264:G264"/>
    <mergeCell ref="A266:K266"/>
    <mergeCell ref="A107:E107"/>
    <mergeCell ref="D237:E237"/>
    <mergeCell ref="A238:K238"/>
    <mergeCell ref="A241:G241"/>
    <mergeCell ref="G237:I237"/>
    <mergeCell ref="A237:C237"/>
    <mergeCell ref="B164:J164"/>
    <mergeCell ref="B163:J163"/>
    <mergeCell ref="A131:K131"/>
    <mergeCell ref="A128:K128"/>
    <mergeCell ref="A111:E111"/>
    <mergeCell ref="A134:K134"/>
    <mergeCell ref="A189:K189"/>
    <mergeCell ref="B194:J194"/>
    <mergeCell ref="B195:J195"/>
    <mergeCell ref="B192:J192"/>
    <mergeCell ref="B193:J193"/>
    <mergeCell ref="A285:K285"/>
    <mergeCell ref="L285:M285"/>
    <mergeCell ref="N285:O285"/>
    <mergeCell ref="P285:R285"/>
    <mergeCell ref="A267:K267"/>
    <mergeCell ref="A116:E116"/>
    <mergeCell ref="A126:K126"/>
    <mergeCell ref="A130:K130"/>
    <mergeCell ref="A127:K127"/>
    <mergeCell ref="A123:K123"/>
    <mergeCell ref="A117:E117"/>
    <mergeCell ref="A119:E119"/>
    <mergeCell ref="A125:K125"/>
    <mergeCell ref="B248:I248"/>
    <mergeCell ref="A244:K244"/>
    <mergeCell ref="B249:I249"/>
    <mergeCell ref="B246:I246"/>
    <mergeCell ref="B250:I250"/>
    <mergeCell ref="B252:I252"/>
    <mergeCell ref="B253:I253"/>
    <mergeCell ref="B254:I254"/>
    <mergeCell ref="B251:I251"/>
    <mergeCell ref="A174:K174"/>
    <mergeCell ref="B175:J175"/>
    <mergeCell ref="I66:J66"/>
    <mergeCell ref="A109:E109"/>
    <mergeCell ref="A112:E112"/>
    <mergeCell ref="A113:E113"/>
    <mergeCell ref="A110:E110"/>
    <mergeCell ref="A115:E115"/>
    <mergeCell ref="J41:K41"/>
    <mergeCell ref="A42:C42"/>
    <mergeCell ref="D42:E42"/>
    <mergeCell ref="H42:I42"/>
    <mergeCell ref="J42:K42"/>
    <mergeCell ref="I61:J61"/>
    <mergeCell ref="I63:J63"/>
    <mergeCell ref="H50:K50"/>
    <mergeCell ref="A68:G68"/>
    <mergeCell ref="H41:I41"/>
    <mergeCell ref="A57:C57"/>
    <mergeCell ref="I65:J65"/>
    <mergeCell ref="J43:K43"/>
    <mergeCell ref="F44:G44"/>
    <mergeCell ref="H44:I44"/>
    <mergeCell ref="J44:K44"/>
    <mergeCell ref="A47:K47"/>
    <mergeCell ref="D44:E44"/>
    <mergeCell ref="A48:K48"/>
    <mergeCell ref="H43:I43"/>
    <mergeCell ref="A59:K59"/>
    <mergeCell ref="A60:L60"/>
    <mergeCell ref="A40:C40"/>
    <mergeCell ref="D40:E40"/>
    <mergeCell ref="F40:G40"/>
    <mergeCell ref="D50:G50"/>
    <mergeCell ref="A44:C44"/>
    <mergeCell ref="A43:C43"/>
    <mergeCell ref="D43:E43"/>
    <mergeCell ref="A50:C51"/>
    <mergeCell ref="F43:G43"/>
    <mergeCell ref="F42:G42"/>
    <mergeCell ref="J40:K40"/>
    <mergeCell ref="A41:C41"/>
    <mergeCell ref="D41:E41"/>
    <mergeCell ref="F41:G41"/>
    <mergeCell ref="H40:I40"/>
    <mergeCell ref="A1:B3"/>
    <mergeCell ref="C1:K3"/>
    <mergeCell ref="C5:F5"/>
    <mergeCell ref="H6:J6"/>
    <mergeCell ref="A8:C8"/>
    <mergeCell ref="D8:K8"/>
    <mergeCell ref="A17:E17"/>
    <mergeCell ref="F17:K17"/>
    <mergeCell ref="H39:I39"/>
    <mergeCell ref="J39:K39"/>
    <mergeCell ref="A39:C39"/>
    <mergeCell ref="D39:E39"/>
    <mergeCell ref="F39:G39"/>
    <mergeCell ref="A38:C38"/>
    <mergeCell ref="A12:K12"/>
    <mergeCell ref="A15:E15"/>
    <mergeCell ref="F15:K15"/>
    <mergeCell ref="B10:K10"/>
    <mergeCell ref="A23:F23"/>
    <mergeCell ref="P18:R18"/>
    <mergeCell ref="A19:B19"/>
    <mergeCell ref="C19:E19"/>
    <mergeCell ref="F19:H19"/>
    <mergeCell ref="P19:R19"/>
    <mergeCell ref="D38:E38"/>
    <mergeCell ref="F38:G38"/>
    <mergeCell ref="H38:I38"/>
    <mergeCell ref="J38:K38"/>
    <mergeCell ref="A36:C37"/>
    <mergeCell ref="D36:G36"/>
    <mergeCell ref="H36:K36"/>
    <mergeCell ref="D37:E37"/>
    <mergeCell ref="J37:K37"/>
    <mergeCell ref="F37:G37"/>
    <mergeCell ref="H37:I37"/>
    <mergeCell ref="A31:K31"/>
    <mergeCell ref="A32:K32"/>
    <mergeCell ref="A34:K34"/>
    <mergeCell ref="N92:S92"/>
    <mergeCell ref="N93:P93"/>
    <mergeCell ref="A92:G93"/>
    <mergeCell ref="H92:I93"/>
    <mergeCell ref="J92:K93"/>
    <mergeCell ref="A106:E106"/>
    <mergeCell ref="A104:E104"/>
    <mergeCell ref="A105:E105"/>
    <mergeCell ref="A97:K97"/>
    <mergeCell ref="A99:K99"/>
    <mergeCell ref="A94:G95"/>
    <mergeCell ref="H94:I95"/>
    <mergeCell ref="J94:K95"/>
    <mergeCell ref="A96:G96"/>
    <mergeCell ref="H96:I96"/>
    <mergeCell ref="J96:K96"/>
    <mergeCell ref="L169:L171"/>
    <mergeCell ref="B171:J171"/>
    <mergeCell ref="B165:J165"/>
    <mergeCell ref="B166:J166"/>
    <mergeCell ref="B169:J169"/>
    <mergeCell ref="B170:J170"/>
    <mergeCell ref="A160:K160"/>
    <mergeCell ref="Y99:AA99"/>
    <mergeCell ref="A100:K100"/>
    <mergeCell ref="F102:G102"/>
    <mergeCell ref="H102:I102"/>
    <mergeCell ref="J102:K102"/>
    <mergeCell ref="F101:K101"/>
    <mergeCell ref="A101:E101"/>
    <mergeCell ref="N99:O100"/>
    <mergeCell ref="P99:R99"/>
    <mergeCell ref="S99:U99"/>
    <mergeCell ref="V99:X99"/>
  </mergeCells>
  <conditionalFormatting sqref="A168 B169:B171">
    <cfRule type="expression" dxfId="10" priority="9">
      <formula>$P$161+$P$162&gt;0</formula>
    </cfRule>
  </conditionalFormatting>
  <conditionalFormatting sqref="A262:H262">
    <cfRule type="expression" dxfId="9" priority="1">
      <formula>$P$241=1</formula>
    </cfRule>
  </conditionalFormatting>
  <conditionalFormatting sqref="A143:K147">
    <cfRule type="expression" dxfId="8" priority="8">
      <formula>$P$140=1</formula>
    </cfRule>
  </conditionalFormatting>
  <conditionalFormatting sqref="A244:K244 B246:I257 B258:K258">
    <cfRule type="expression" dxfId="7" priority="22">
      <formula>$P$241=1</formula>
    </cfRule>
  </conditionalFormatting>
  <conditionalFormatting sqref="A266:K270">
    <cfRule type="expression" dxfId="6" priority="42">
      <formula>$P$264=1</formula>
    </cfRule>
  </conditionalFormatting>
  <conditionalFormatting sqref="B27:C27 H27">
    <cfRule type="expression" dxfId="5" priority="5">
      <formula>$P$29=1</formula>
    </cfRule>
  </conditionalFormatting>
  <conditionalFormatting sqref="B29:C29 H29">
    <cfRule type="expression" dxfId="4" priority="3">
      <formula>$N$23=1</formula>
    </cfRule>
    <cfRule type="expression" dxfId="3" priority="4">
      <formula>$P$27=1</formula>
    </cfRule>
  </conditionalFormatting>
  <conditionalFormatting sqref="D274:I277">
    <cfRule type="expression" dxfId="2" priority="43">
      <formula>$P$260=1</formula>
    </cfRule>
  </conditionalFormatting>
  <conditionalFormatting sqref="E73:F73">
    <cfRule type="expression" dxfId="1" priority="6">
      <formula>$P$73=1</formula>
    </cfRule>
  </conditionalFormatting>
  <conditionalFormatting sqref="E76:F76">
    <cfRule type="expression" dxfId="0" priority="7">
      <formula>$P$76=1</formula>
    </cfRule>
  </conditionalFormatting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rowBreaks count="6" manualBreakCount="6">
    <brk id="31" max="10" man="1"/>
    <brk id="86" max="10" man="1"/>
    <brk id="131" max="10" man="1"/>
    <brk id="158" max="10" man="1"/>
    <brk id="234" max="10" man="1"/>
    <brk id="271" max="10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8</xdr:col>
                    <xdr:colOff>152400</xdr:colOff>
                    <xdr:row>22</xdr:row>
                    <xdr:rowOff>28575</xdr:rowOff>
                  </from>
                  <to>
                    <xdr:col>8</xdr:col>
                    <xdr:colOff>390525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10</xdr:col>
                    <xdr:colOff>123825</xdr:colOff>
                    <xdr:row>22</xdr:row>
                    <xdr:rowOff>38100</xdr:rowOff>
                  </from>
                  <to>
                    <xdr:col>10</xdr:col>
                    <xdr:colOff>352425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4</xdr:col>
                    <xdr:colOff>266700</xdr:colOff>
                    <xdr:row>26</xdr:row>
                    <xdr:rowOff>19050</xdr:rowOff>
                  </from>
                  <to>
                    <xdr:col>4</xdr:col>
                    <xdr:colOff>504825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4</xdr:col>
                    <xdr:colOff>247650</xdr:colOff>
                    <xdr:row>28</xdr:row>
                    <xdr:rowOff>9525</xdr:rowOff>
                  </from>
                  <to>
                    <xdr:col>4</xdr:col>
                    <xdr:colOff>476250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Drop Down 5">
              <controlPr locked="0" defaultSize="0" autoLine="0" autoPict="0">
                <anchor moveWithCells="1">
                  <from>
                    <xdr:col>7</xdr:col>
                    <xdr:colOff>638175</xdr:colOff>
                    <xdr:row>25</xdr:row>
                    <xdr:rowOff>209550</xdr:rowOff>
                  </from>
                  <to>
                    <xdr:col>10</xdr:col>
                    <xdr:colOff>723900</xdr:colOff>
                    <xdr:row>26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Drop Down 6">
              <controlPr locked="0" defaultSize="0" autoLine="0" autoPict="0">
                <anchor moveWithCells="1">
                  <from>
                    <xdr:col>7</xdr:col>
                    <xdr:colOff>647700</xdr:colOff>
                    <xdr:row>27</xdr:row>
                    <xdr:rowOff>219075</xdr:rowOff>
                  </from>
                  <to>
                    <xdr:col>10</xdr:col>
                    <xdr:colOff>733425</xdr:colOff>
                    <xdr:row>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10" name="Drop Down 49">
              <controlPr locked="0" defaultSize="0" autoLine="0" autoPict="0">
                <anchor moveWithCells="1">
                  <from>
                    <xdr:col>7</xdr:col>
                    <xdr:colOff>247650</xdr:colOff>
                    <xdr:row>17</xdr:row>
                    <xdr:rowOff>247650</xdr:rowOff>
                  </from>
                  <to>
                    <xdr:col>10</xdr:col>
                    <xdr:colOff>762000</xdr:colOff>
                    <xdr:row>18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11" name="Drop Down 257">
              <controlPr locked="0" defaultSize="0" autoLine="0" autoPict="0">
                <anchor moveWithCells="1">
                  <from>
                    <xdr:col>3</xdr:col>
                    <xdr:colOff>466725</xdr:colOff>
                    <xdr:row>19</xdr:row>
                    <xdr:rowOff>238125</xdr:rowOff>
                  </from>
                  <to>
                    <xdr:col>10</xdr:col>
                    <xdr:colOff>495300</xdr:colOff>
                    <xdr:row>20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12" name="Check Box 150">
              <controlPr defaultSize="0" autoFill="0" autoLine="0" autoPict="0">
                <anchor moveWithCells="1">
                  <from>
                    <xdr:col>8</xdr:col>
                    <xdr:colOff>266700</xdr:colOff>
                    <xdr:row>135</xdr:row>
                    <xdr:rowOff>47625</xdr:rowOff>
                  </from>
                  <to>
                    <xdr:col>8</xdr:col>
                    <xdr:colOff>514350</xdr:colOff>
                    <xdr:row>136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8" r:id="rId13" name="Check Box 364">
              <controlPr defaultSize="0" autoFill="0" autoLine="0" autoPict="0">
                <anchor moveWithCells="1">
                  <from>
                    <xdr:col>8</xdr:col>
                    <xdr:colOff>266700</xdr:colOff>
                    <xdr:row>139</xdr:row>
                    <xdr:rowOff>47625</xdr:rowOff>
                  </from>
                  <to>
                    <xdr:col>8</xdr:col>
                    <xdr:colOff>514350</xdr:colOff>
                    <xdr:row>140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9" r:id="rId14" name="Check Box 365">
              <controlPr defaultSize="0" autoFill="0" autoLine="0" autoPict="0">
                <anchor moveWithCells="1">
                  <from>
                    <xdr:col>8</xdr:col>
                    <xdr:colOff>276225</xdr:colOff>
                    <xdr:row>140</xdr:row>
                    <xdr:rowOff>0</xdr:rowOff>
                  </from>
                  <to>
                    <xdr:col>8</xdr:col>
                    <xdr:colOff>514350</xdr:colOff>
                    <xdr:row>141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5" r:id="rId15" name="Check Box 321">
              <controlPr defaultSize="0" autoFill="0" autoLine="0" autoPict="0">
                <anchor moveWithCells="1">
                  <from>
                    <xdr:col>8</xdr:col>
                    <xdr:colOff>276225</xdr:colOff>
                    <xdr:row>136</xdr:row>
                    <xdr:rowOff>0</xdr:rowOff>
                  </from>
                  <to>
                    <xdr:col>8</xdr:col>
                    <xdr:colOff>514350</xdr:colOff>
                    <xdr:row>137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2" r:id="rId16" name="Check Box 378">
              <controlPr defaultSize="0" autoFill="0" autoLine="0" autoPict="0">
                <anchor moveWithCells="1">
                  <from>
                    <xdr:col>1</xdr:col>
                    <xdr:colOff>266700</xdr:colOff>
                    <xdr:row>72</xdr:row>
                    <xdr:rowOff>19050</xdr:rowOff>
                  </from>
                  <to>
                    <xdr:col>1</xdr:col>
                    <xdr:colOff>504825</xdr:colOff>
                    <xdr:row>72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3" r:id="rId17" name="Check Box 379">
              <controlPr defaultSize="0" autoFill="0" autoLine="0" autoPict="0">
                <anchor moveWithCells="1">
                  <from>
                    <xdr:col>3</xdr:col>
                    <xdr:colOff>266700</xdr:colOff>
                    <xdr:row>72</xdr:row>
                    <xdr:rowOff>19050</xdr:rowOff>
                  </from>
                  <to>
                    <xdr:col>3</xdr:col>
                    <xdr:colOff>504825</xdr:colOff>
                    <xdr:row>72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4" r:id="rId18" name="Check Box 380">
              <controlPr defaultSize="0" autoFill="0" autoLine="0" autoPict="0">
                <anchor moveWithCells="1">
                  <from>
                    <xdr:col>3</xdr:col>
                    <xdr:colOff>266700</xdr:colOff>
                    <xdr:row>75</xdr:row>
                    <xdr:rowOff>19050</xdr:rowOff>
                  </from>
                  <to>
                    <xdr:col>3</xdr:col>
                    <xdr:colOff>504825</xdr:colOff>
                    <xdr:row>75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5" r:id="rId19" name="Check Box 381">
              <controlPr defaultSize="0" autoFill="0" autoLine="0" autoPict="0">
                <anchor moveWithCells="1">
                  <from>
                    <xdr:col>1</xdr:col>
                    <xdr:colOff>266700</xdr:colOff>
                    <xdr:row>75</xdr:row>
                    <xdr:rowOff>19050</xdr:rowOff>
                  </from>
                  <to>
                    <xdr:col>1</xdr:col>
                    <xdr:colOff>504825</xdr:colOff>
                    <xdr:row>75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0" r:id="rId20" name="Check Box 336">
              <controlPr defaultSize="0" autoFill="0" autoLine="0" autoPict="0">
                <anchor moveWithCells="1">
                  <from>
                    <xdr:col>10</xdr:col>
                    <xdr:colOff>323850</xdr:colOff>
                    <xdr:row>174</xdr:row>
                    <xdr:rowOff>19050</xdr:rowOff>
                  </from>
                  <to>
                    <xdr:col>10</xdr:col>
                    <xdr:colOff>581025</xdr:colOff>
                    <xdr:row>174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1" r:id="rId21" name="Check Box 337">
              <controlPr defaultSize="0" autoFill="0" autoLine="0" autoPict="0">
                <anchor moveWithCells="1">
                  <from>
                    <xdr:col>10</xdr:col>
                    <xdr:colOff>323850</xdr:colOff>
                    <xdr:row>174</xdr:row>
                    <xdr:rowOff>238125</xdr:rowOff>
                  </from>
                  <to>
                    <xdr:col>10</xdr:col>
                    <xdr:colOff>581025</xdr:colOff>
                    <xdr:row>176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" r:id="rId22" name="Check Box 338">
              <controlPr defaultSize="0" autoFill="0" autoLine="0" autoPict="0">
                <anchor moveWithCells="1">
                  <from>
                    <xdr:col>10</xdr:col>
                    <xdr:colOff>323850</xdr:colOff>
                    <xdr:row>176</xdr:row>
                    <xdr:rowOff>0</xdr:rowOff>
                  </from>
                  <to>
                    <xdr:col>10</xdr:col>
                    <xdr:colOff>581025</xdr:colOff>
                    <xdr:row>177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3" r:id="rId23" name="Check Box 339">
              <controlPr defaultSize="0" autoFill="0" autoLine="0" autoPict="0">
                <anchor moveWithCells="1">
                  <from>
                    <xdr:col>10</xdr:col>
                    <xdr:colOff>323850</xdr:colOff>
                    <xdr:row>176</xdr:row>
                    <xdr:rowOff>238125</xdr:rowOff>
                  </from>
                  <to>
                    <xdr:col>10</xdr:col>
                    <xdr:colOff>581025</xdr:colOff>
                    <xdr:row>177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4" r:id="rId24" name="Check Box 340">
              <controlPr defaultSize="0" autoFill="0" autoLine="0" autoPict="0">
                <anchor moveWithCells="1">
                  <from>
                    <xdr:col>10</xdr:col>
                    <xdr:colOff>333375</xdr:colOff>
                    <xdr:row>177</xdr:row>
                    <xdr:rowOff>238125</xdr:rowOff>
                  </from>
                  <to>
                    <xdr:col>10</xdr:col>
                    <xdr:colOff>590550</xdr:colOff>
                    <xdr:row>178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5" r:id="rId25" name="Check Box 341">
              <controlPr defaultSize="0" autoFill="0" autoLine="0" autoPict="0">
                <anchor moveWithCells="1">
                  <from>
                    <xdr:col>10</xdr:col>
                    <xdr:colOff>333375</xdr:colOff>
                    <xdr:row>179</xdr:row>
                    <xdr:rowOff>0</xdr:rowOff>
                  </from>
                  <to>
                    <xdr:col>10</xdr:col>
                    <xdr:colOff>590550</xdr:colOff>
                    <xdr:row>180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8" r:id="rId26" name="Check Box 334">
              <controlPr defaultSize="0" autoFill="0" autoLine="0" autoPict="0">
                <anchor moveWithCells="1">
                  <from>
                    <xdr:col>10</xdr:col>
                    <xdr:colOff>333375</xdr:colOff>
                    <xdr:row>168</xdr:row>
                    <xdr:rowOff>238125</xdr:rowOff>
                  </from>
                  <to>
                    <xdr:col>10</xdr:col>
                    <xdr:colOff>590550</xdr:colOff>
                    <xdr:row>170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9" r:id="rId27" name="Check Box 335">
              <controlPr defaultSize="0" autoFill="0" autoLine="0" autoPict="0">
                <anchor moveWithCells="1">
                  <from>
                    <xdr:col>10</xdr:col>
                    <xdr:colOff>333375</xdr:colOff>
                    <xdr:row>169</xdr:row>
                    <xdr:rowOff>238125</xdr:rowOff>
                  </from>
                  <to>
                    <xdr:col>10</xdr:col>
                    <xdr:colOff>590550</xdr:colOff>
                    <xdr:row>171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7" r:id="rId28" name="Check Box 333">
              <controlPr defaultSize="0" autoFill="0" autoLine="0" autoPict="0">
                <anchor moveWithCells="1">
                  <from>
                    <xdr:col>10</xdr:col>
                    <xdr:colOff>323850</xdr:colOff>
                    <xdr:row>167</xdr:row>
                    <xdr:rowOff>238125</xdr:rowOff>
                  </from>
                  <to>
                    <xdr:col>10</xdr:col>
                    <xdr:colOff>581025</xdr:colOff>
                    <xdr:row>169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" r:id="rId29" name="Check Box 426">
              <controlPr defaultSize="0" autoFill="0" autoLine="0" autoPict="0">
                <anchor moveWithCells="1">
                  <from>
                    <xdr:col>10</xdr:col>
                    <xdr:colOff>323850</xdr:colOff>
                    <xdr:row>160</xdr:row>
                    <xdr:rowOff>238125</xdr:rowOff>
                  </from>
                  <to>
                    <xdr:col>10</xdr:col>
                    <xdr:colOff>581025</xdr:colOff>
                    <xdr:row>162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2" r:id="rId30" name="Check Box 428">
              <controlPr defaultSize="0" autoFill="0" autoLine="0" autoPict="0">
                <anchor moveWithCells="1">
                  <from>
                    <xdr:col>10</xdr:col>
                    <xdr:colOff>323850</xdr:colOff>
                    <xdr:row>159</xdr:row>
                    <xdr:rowOff>476250</xdr:rowOff>
                  </from>
                  <to>
                    <xdr:col>10</xdr:col>
                    <xdr:colOff>581025</xdr:colOff>
                    <xdr:row>161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3" r:id="rId31" name="Check Box 429">
              <controlPr defaultSize="0" autoFill="0" autoLine="0" autoPict="0">
                <anchor moveWithCells="1">
                  <from>
                    <xdr:col>10</xdr:col>
                    <xdr:colOff>323850</xdr:colOff>
                    <xdr:row>162</xdr:row>
                    <xdr:rowOff>238125</xdr:rowOff>
                  </from>
                  <to>
                    <xdr:col>10</xdr:col>
                    <xdr:colOff>581025</xdr:colOff>
                    <xdr:row>164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" r:id="rId32" name="Check Box 430">
              <controlPr defaultSize="0" autoFill="0" autoLine="0" autoPict="0">
                <anchor moveWithCells="1">
                  <from>
                    <xdr:col>10</xdr:col>
                    <xdr:colOff>323850</xdr:colOff>
                    <xdr:row>164</xdr:row>
                    <xdr:rowOff>238125</xdr:rowOff>
                  </from>
                  <to>
                    <xdr:col>10</xdr:col>
                    <xdr:colOff>581025</xdr:colOff>
                    <xdr:row>166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" r:id="rId33" name="Check Box 431">
              <controlPr defaultSize="0" autoFill="0" autoLine="0" autoPict="0">
                <anchor moveWithCells="1">
                  <from>
                    <xdr:col>10</xdr:col>
                    <xdr:colOff>323850</xdr:colOff>
                    <xdr:row>163</xdr:row>
                    <xdr:rowOff>228600</xdr:rowOff>
                  </from>
                  <to>
                    <xdr:col>10</xdr:col>
                    <xdr:colOff>581025</xdr:colOff>
                    <xdr:row>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6" r:id="rId34" name="Check Box 432">
              <controlPr defaultSize="0" autoFill="0" autoLine="0" autoPict="0">
                <anchor moveWithCells="1">
                  <from>
                    <xdr:col>10</xdr:col>
                    <xdr:colOff>323850</xdr:colOff>
                    <xdr:row>161</xdr:row>
                    <xdr:rowOff>209550</xdr:rowOff>
                  </from>
                  <to>
                    <xdr:col>10</xdr:col>
                    <xdr:colOff>581025</xdr:colOff>
                    <xdr:row>163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35" name="Check Box 7">
              <controlPr defaultSize="0" autoFill="0" autoLine="0" autoPict="0">
                <anchor moveWithCells="1">
                  <from>
                    <xdr:col>8</xdr:col>
                    <xdr:colOff>76200</xdr:colOff>
                    <xdr:row>240</xdr:row>
                    <xdr:rowOff>57150</xdr:rowOff>
                  </from>
                  <to>
                    <xdr:col>8</xdr:col>
                    <xdr:colOff>323850</xdr:colOff>
                    <xdr:row>241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36" name="Check Box 8">
              <controlPr defaultSize="0" autoFill="0" autoLine="0" autoPict="0">
                <anchor moveWithCells="1">
                  <from>
                    <xdr:col>10</xdr:col>
                    <xdr:colOff>19050</xdr:colOff>
                    <xdr:row>240</xdr:row>
                    <xdr:rowOff>57150</xdr:rowOff>
                  </from>
                  <to>
                    <xdr:col>10</xdr:col>
                    <xdr:colOff>314325</xdr:colOff>
                    <xdr:row>241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37" name="Check Box 59">
              <controlPr defaultSize="0" autoFill="0" autoLine="0" autoPict="0">
                <anchor moveWithCells="1">
                  <from>
                    <xdr:col>10</xdr:col>
                    <xdr:colOff>9525</xdr:colOff>
                    <xdr:row>245</xdr:row>
                    <xdr:rowOff>19050</xdr:rowOff>
                  </from>
                  <to>
                    <xdr:col>10</xdr:col>
                    <xdr:colOff>295275</xdr:colOff>
                    <xdr:row>245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38" name="Check Box 61">
              <controlPr defaultSize="0" autoFill="0" autoLine="0" autoPict="0">
                <anchor moveWithCells="1">
                  <from>
                    <xdr:col>10</xdr:col>
                    <xdr:colOff>9525</xdr:colOff>
                    <xdr:row>248</xdr:row>
                    <xdr:rowOff>38100</xdr:rowOff>
                  </from>
                  <to>
                    <xdr:col>10</xdr:col>
                    <xdr:colOff>295275</xdr:colOff>
                    <xdr:row>248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39" name="Check Box 63">
              <controlPr defaultSize="0" autoFill="0" autoLine="0" autoPict="0">
                <anchor moveWithCells="1">
                  <from>
                    <xdr:col>10</xdr:col>
                    <xdr:colOff>9525</xdr:colOff>
                    <xdr:row>249</xdr:row>
                    <xdr:rowOff>0</xdr:rowOff>
                  </from>
                  <to>
                    <xdr:col>10</xdr:col>
                    <xdr:colOff>285750</xdr:colOff>
                    <xdr:row>249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40" name="Check Box 99">
              <controlPr defaultSize="0" autoFill="0" autoLine="0" autoPict="0">
                <anchor moveWithCells="1">
                  <from>
                    <xdr:col>10</xdr:col>
                    <xdr:colOff>9525</xdr:colOff>
                    <xdr:row>251</xdr:row>
                    <xdr:rowOff>0</xdr:rowOff>
                  </from>
                  <to>
                    <xdr:col>10</xdr:col>
                    <xdr:colOff>285750</xdr:colOff>
                    <xdr:row>251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" r:id="rId41" name="Check Box 214">
              <controlPr defaultSize="0" autoFill="0" autoLine="0" autoPict="0">
                <anchor moveWithCells="1">
                  <from>
                    <xdr:col>10</xdr:col>
                    <xdr:colOff>9525</xdr:colOff>
                    <xdr:row>252</xdr:row>
                    <xdr:rowOff>57150</xdr:rowOff>
                  </from>
                  <to>
                    <xdr:col>10</xdr:col>
                    <xdr:colOff>295275</xdr:colOff>
                    <xdr:row>252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42" name="Check Box 216">
              <controlPr defaultSize="0" autoFill="0" autoLine="0" autoPict="0">
                <anchor moveWithCells="1">
                  <from>
                    <xdr:col>10</xdr:col>
                    <xdr:colOff>9525</xdr:colOff>
                    <xdr:row>253</xdr:row>
                    <xdr:rowOff>57150</xdr:rowOff>
                  </from>
                  <to>
                    <xdr:col>10</xdr:col>
                    <xdr:colOff>295275</xdr:colOff>
                    <xdr:row>253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r:id="rId43" name="Check Box 218">
              <controlPr defaultSize="0" autoFill="0" autoLine="0" autoPict="0">
                <anchor moveWithCells="1">
                  <from>
                    <xdr:col>10</xdr:col>
                    <xdr:colOff>9525</xdr:colOff>
                    <xdr:row>254</xdr:row>
                    <xdr:rowOff>28575</xdr:rowOff>
                  </from>
                  <to>
                    <xdr:col>10</xdr:col>
                    <xdr:colOff>285750</xdr:colOff>
                    <xdr:row>255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r:id="rId44" name="Check Box 220">
              <controlPr defaultSize="0" autoFill="0" autoLine="0" autoPict="0">
                <anchor moveWithCells="1">
                  <from>
                    <xdr:col>10</xdr:col>
                    <xdr:colOff>9525</xdr:colOff>
                    <xdr:row>255</xdr:row>
                    <xdr:rowOff>28575</xdr:rowOff>
                  </from>
                  <to>
                    <xdr:col>10</xdr:col>
                    <xdr:colOff>285750</xdr:colOff>
                    <xdr:row>256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r:id="rId45" name="Check Box 222">
              <controlPr defaultSize="0" autoFill="0" autoLine="0" autoPict="0">
                <anchor moveWithCells="1">
                  <from>
                    <xdr:col>10</xdr:col>
                    <xdr:colOff>9525</xdr:colOff>
                    <xdr:row>256</xdr:row>
                    <xdr:rowOff>9525</xdr:rowOff>
                  </from>
                  <to>
                    <xdr:col>10</xdr:col>
                    <xdr:colOff>285750</xdr:colOff>
                    <xdr:row>256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r:id="rId46" name="Check Box 224">
              <controlPr defaultSize="0" autoFill="0" autoLine="0" autoPict="0">
                <anchor moveWithCells="1">
                  <from>
                    <xdr:col>10</xdr:col>
                    <xdr:colOff>9525</xdr:colOff>
                    <xdr:row>246</xdr:row>
                    <xdr:rowOff>57150</xdr:rowOff>
                  </from>
                  <to>
                    <xdr:col>10</xdr:col>
                    <xdr:colOff>295275</xdr:colOff>
                    <xdr:row>246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" r:id="rId47" name="Check Box 225">
              <controlPr defaultSize="0" autoFill="0" autoLine="0" autoPict="0">
                <anchor moveWithCells="1">
                  <from>
                    <xdr:col>10</xdr:col>
                    <xdr:colOff>9525</xdr:colOff>
                    <xdr:row>247</xdr:row>
                    <xdr:rowOff>47625</xdr:rowOff>
                  </from>
                  <to>
                    <xdr:col>10</xdr:col>
                    <xdr:colOff>285750</xdr:colOff>
                    <xdr:row>247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" r:id="rId48" name="Check Box 320">
              <controlPr defaultSize="0" autoFill="0" autoLine="0" autoPict="0">
                <anchor moveWithCells="1">
                  <from>
                    <xdr:col>10</xdr:col>
                    <xdr:colOff>9525</xdr:colOff>
                    <xdr:row>250</xdr:row>
                    <xdr:rowOff>47625</xdr:rowOff>
                  </from>
                  <to>
                    <xdr:col>10</xdr:col>
                    <xdr:colOff>285750</xdr:colOff>
                    <xdr:row>251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0" r:id="rId49" name="Check Box 376">
              <controlPr defaultSize="0" autoFill="0" autoLine="0" autoPict="0">
                <anchor moveWithCells="1">
                  <from>
                    <xdr:col>8</xdr:col>
                    <xdr:colOff>76200</xdr:colOff>
                    <xdr:row>263</xdr:row>
                    <xdr:rowOff>57150</xdr:rowOff>
                  </from>
                  <to>
                    <xdr:col>8</xdr:col>
                    <xdr:colOff>323850</xdr:colOff>
                    <xdr:row>264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1" r:id="rId50" name="Check Box 377">
              <controlPr defaultSize="0" autoFill="0" autoLine="0" autoPict="0">
                <anchor moveWithCells="1">
                  <from>
                    <xdr:col>10</xdr:col>
                    <xdr:colOff>19050</xdr:colOff>
                    <xdr:row>263</xdr:row>
                    <xdr:rowOff>57150</xdr:rowOff>
                  </from>
                  <to>
                    <xdr:col>10</xdr:col>
                    <xdr:colOff>314325</xdr:colOff>
                    <xdr:row>264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" r:id="rId51" name="Check Box 422">
              <controlPr defaultSize="0" autoFill="0" autoLine="0" autoPict="0">
                <anchor moveWithCells="1">
                  <from>
                    <xdr:col>8</xdr:col>
                    <xdr:colOff>76200</xdr:colOff>
                    <xdr:row>258</xdr:row>
                    <xdr:rowOff>228600</xdr:rowOff>
                  </from>
                  <to>
                    <xdr:col>8</xdr:col>
                    <xdr:colOff>323850</xdr:colOff>
                    <xdr:row>259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7" r:id="rId52" name="Check Box 423">
              <controlPr defaultSize="0" autoFill="0" autoLine="0" autoPict="0">
                <anchor moveWithCells="1">
                  <from>
                    <xdr:col>10</xdr:col>
                    <xdr:colOff>19050</xdr:colOff>
                    <xdr:row>258</xdr:row>
                    <xdr:rowOff>228600</xdr:rowOff>
                  </from>
                  <to>
                    <xdr:col>10</xdr:col>
                    <xdr:colOff>276225</xdr:colOff>
                    <xdr:row>259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5CF48-C81C-4D6E-B652-14DD12B4658F}">
  <sheetPr codeName="Foglio1">
    <pageSetUpPr fitToPage="1"/>
  </sheetPr>
  <dimension ref="A1:Q59"/>
  <sheetViews>
    <sheetView showGridLines="0" zoomScaleNormal="110" workbookViewId="0">
      <selection activeCell="D2" sqref="D2:G2"/>
    </sheetView>
  </sheetViews>
  <sheetFormatPr defaultColWidth="9.7109375" defaultRowHeight="14.25" x14ac:dyDescent="0.25"/>
  <cols>
    <col min="1" max="2" width="11.7109375" style="222" customWidth="1"/>
    <col min="3" max="14" width="10" style="222" customWidth="1"/>
    <col min="15" max="16384" width="9.7109375" style="222"/>
  </cols>
  <sheetData>
    <row r="1" spans="1:14" x14ac:dyDescent="0.25">
      <c r="A1" s="538"/>
      <c r="B1" s="538"/>
    </row>
    <row r="2" spans="1:14" ht="36" customHeight="1" x14ac:dyDescent="0.25">
      <c r="A2" s="538"/>
      <c r="B2" s="538"/>
      <c r="C2" s="223"/>
      <c r="D2" s="539" t="s">
        <v>746</v>
      </c>
      <c r="E2" s="540"/>
      <c r="F2" s="540"/>
      <c r="G2" s="540"/>
      <c r="H2" s="541" t="str">
        <f>CONCATENATE(" - ",UPPER(questionario!F15))</f>
        <v xml:space="preserve"> - </v>
      </c>
      <c r="I2" s="541"/>
      <c r="J2" s="541"/>
      <c r="K2" s="541"/>
      <c r="L2" s="541"/>
      <c r="M2" s="542"/>
      <c r="N2" s="224"/>
    </row>
    <row r="3" spans="1:14" ht="24" customHeight="1" x14ac:dyDescent="0.25">
      <c r="A3" s="537"/>
      <c r="B3" s="537"/>
      <c r="C3" s="537"/>
      <c r="D3" s="537"/>
      <c r="E3" s="537"/>
      <c r="F3" s="537"/>
      <c r="G3" s="537"/>
      <c r="H3" s="537"/>
      <c r="I3" s="537"/>
      <c r="J3" s="537"/>
      <c r="K3" s="537"/>
      <c r="L3" s="537"/>
      <c r="M3" s="537"/>
      <c r="N3" s="537"/>
    </row>
    <row r="4" spans="1:14" ht="24" customHeight="1" x14ac:dyDescent="0.25">
      <c r="A4" s="537" t="str">
        <f>CONCATENATE("Buongiorno ",PROPER(questionario!D8),".")</f>
        <v>Buongiorno .</v>
      </c>
      <c r="B4" s="537"/>
      <c r="C4" s="537"/>
      <c r="D4" s="537"/>
      <c r="E4" s="537"/>
      <c r="F4" s="537"/>
      <c r="G4" s="537"/>
      <c r="H4" s="537"/>
      <c r="I4" s="537"/>
      <c r="J4" s="537"/>
      <c r="K4" s="537"/>
      <c r="L4" s="537"/>
      <c r="M4" s="537"/>
      <c r="N4" s="537"/>
    </row>
    <row r="5" spans="1:14" ht="24" customHeight="1" x14ac:dyDescent="0.25">
      <c r="A5" s="537" t="s">
        <v>673</v>
      </c>
      <c r="B5" s="537"/>
      <c r="C5" s="537"/>
      <c r="D5" s="537"/>
      <c r="E5" s="537"/>
      <c r="F5" s="537"/>
      <c r="G5" s="537"/>
      <c r="H5" s="537"/>
      <c r="I5" s="537"/>
      <c r="J5" s="537"/>
      <c r="K5" s="537"/>
      <c r="L5" s="537"/>
      <c r="M5" s="537"/>
      <c r="N5" s="537"/>
    </row>
    <row r="6" spans="1:14" ht="36" customHeight="1" x14ac:dyDescent="0.25">
      <c r="A6" s="543" t="s">
        <v>674</v>
      </c>
      <c r="B6" s="543"/>
      <c r="C6" s="543"/>
      <c r="D6" s="543"/>
      <c r="E6" s="543"/>
      <c r="F6" s="543"/>
      <c r="G6" s="543"/>
      <c r="H6" s="543"/>
      <c r="I6" s="543"/>
      <c r="J6" s="543"/>
      <c r="K6" s="543"/>
      <c r="L6" s="543"/>
      <c r="M6" s="543"/>
      <c r="N6" s="543"/>
    </row>
    <row r="7" spans="1:14" ht="24" customHeight="1" x14ac:dyDescent="0.25">
      <c r="A7" s="223"/>
      <c r="B7" s="223"/>
      <c r="C7" s="223"/>
      <c r="D7" s="223"/>
      <c r="E7" s="223"/>
      <c r="F7" s="223"/>
      <c r="G7" s="223"/>
      <c r="H7" s="223"/>
      <c r="I7" s="223"/>
      <c r="J7" s="223"/>
      <c r="K7" s="223"/>
      <c r="L7" s="223"/>
      <c r="M7" s="223"/>
      <c r="N7" s="223"/>
    </row>
    <row r="8" spans="1:14" ht="24" customHeight="1" x14ac:dyDescent="0.25">
      <c r="A8" s="544"/>
      <c r="B8" s="545"/>
      <c r="C8" s="546" t="s">
        <v>38</v>
      </c>
      <c r="D8" s="546"/>
      <c r="E8" s="546"/>
      <c r="F8" s="546" t="s">
        <v>26</v>
      </c>
      <c r="G8" s="546"/>
      <c r="H8" s="546"/>
      <c r="I8" s="546" t="s">
        <v>39</v>
      </c>
      <c r="J8" s="546"/>
      <c r="K8" s="546"/>
      <c r="L8" s="546" t="s">
        <v>29</v>
      </c>
      <c r="M8" s="546"/>
      <c r="N8" s="546"/>
    </row>
    <row r="9" spans="1:14" ht="24" customHeight="1" x14ac:dyDescent="0.25">
      <c r="A9" s="544"/>
      <c r="B9" s="545"/>
      <c r="C9" s="225" t="s">
        <v>17</v>
      </c>
      <c r="D9" s="226" t="s">
        <v>18</v>
      </c>
      <c r="E9" s="227" t="s">
        <v>38</v>
      </c>
      <c r="F9" s="225" t="s">
        <v>17</v>
      </c>
      <c r="G9" s="226" t="s">
        <v>18</v>
      </c>
      <c r="H9" s="227" t="s">
        <v>38</v>
      </c>
      <c r="I9" s="225" t="s">
        <v>17</v>
      </c>
      <c r="J9" s="226" t="s">
        <v>18</v>
      </c>
      <c r="K9" s="227" t="s">
        <v>38</v>
      </c>
      <c r="L9" s="225" t="s">
        <v>17</v>
      </c>
      <c r="M9" s="226" t="s">
        <v>18</v>
      </c>
      <c r="N9" s="227" t="s">
        <v>38</v>
      </c>
    </row>
    <row r="10" spans="1:14" ht="24" customHeight="1" x14ac:dyDescent="0.25">
      <c r="A10" s="547" t="s">
        <v>42</v>
      </c>
      <c r="B10" s="548"/>
      <c r="C10" s="228">
        <f>+F10+I10+L10</f>
        <v>0</v>
      </c>
      <c r="D10" s="228">
        <f>+G10+J10+M10</f>
        <v>0</v>
      </c>
      <c r="E10" s="229">
        <f>C10+D10</f>
        <v>0</v>
      </c>
      <c r="F10" s="228">
        <f>+questionario!S101</f>
        <v>0</v>
      </c>
      <c r="G10" s="230">
        <f>+questionario!T101</f>
        <v>0</v>
      </c>
      <c r="H10" s="229">
        <f>+F10+G10</f>
        <v>0</v>
      </c>
      <c r="I10" s="228">
        <f>+questionario!V101</f>
        <v>0</v>
      </c>
      <c r="J10" s="230">
        <f>+questionario!W101</f>
        <v>0</v>
      </c>
      <c r="K10" s="229">
        <f>+I10+J10</f>
        <v>0</v>
      </c>
      <c r="L10" s="228">
        <f>+questionario!Y101</f>
        <v>0</v>
      </c>
      <c r="M10" s="230">
        <f>+questionario!Z101</f>
        <v>0</v>
      </c>
      <c r="N10" s="229">
        <f>+L10+M10</f>
        <v>0</v>
      </c>
    </row>
    <row r="11" spans="1:14" ht="24" customHeight="1" x14ac:dyDescent="0.25">
      <c r="A11" s="549" t="s">
        <v>43</v>
      </c>
      <c r="B11" s="550"/>
      <c r="C11" s="255" t="str">
        <f>IF(C$10&gt;0,+(F11*F$10+I11*I$10+L11*L$10)/C$10,"0")</f>
        <v>0</v>
      </c>
      <c r="D11" s="256" t="str">
        <f>IF(D$10&gt;0,+(G11*G$10+J11*J$10+M11*M$10)/D$10,"0")</f>
        <v>0</v>
      </c>
      <c r="E11" s="257" t="str">
        <f>IF(C10&gt;0,IF(D10&gt;0,+(C11*C10+D11*D10)/E10,C11),D11)</f>
        <v>0</v>
      </c>
      <c r="F11" s="255" t="str">
        <f>+questionario!S102</f>
        <v>0</v>
      </c>
      <c r="G11" s="256" t="str">
        <f>+questionario!T102</f>
        <v>0</v>
      </c>
      <c r="H11" s="257" t="str">
        <f>IF(F10&gt;0,IF(G10&gt;0,+(F11*F10+G11*G10)/H10,F11),G11)</f>
        <v>0</v>
      </c>
      <c r="I11" s="255" t="str">
        <f>+questionario!V102</f>
        <v>0</v>
      </c>
      <c r="J11" s="256" t="str">
        <f>+questionario!W102</f>
        <v>0</v>
      </c>
      <c r="K11" s="257" t="str">
        <f>IF(I10&gt;0,IF(J10&gt;0,+(I11*I10+J11*J10)/K10,I11),J11)</f>
        <v>0</v>
      </c>
      <c r="L11" s="255" t="str">
        <f>+questionario!Y102</f>
        <v>0</v>
      </c>
      <c r="M11" s="256" t="str">
        <f>+questionario!Z102</f>
        <v>0</v>
      </c>
      <c r="N11" s="257" t="str">
        <f>IF(L10&gt;0,IF(M10&gt;0,+(L11*L10+M11*M10)/N10,L11),M11)</f>
        <v>0</v>
      </c>
    </row>
    <row r="12" spans="1:14" ht="24" customHeight="1" x14ac:dyDescent="0.25">
      <c r="A12" s="549" t="s">
        <v>44</v>
      </c>
      <c r="B12" s="550"/>
      <c r="C12" s="255" t="str">
        <f>IF($C$10&gt;0,+(F12*$F$10+I12*$I$10+L12*$L$10)/$C$10,"0")</f>
        <v>0</v>
      </c>
      <c r="D12" s="256" t="str">
        <f>IF(D$10&gt;0,+(G12*G$10+J12*J$10+M12*M$10)/D$10,"0")</f>
        <v>0</v>
      </c>
      <c r="E12" s="257" t="str">
        <f>IF(C10&gt;0,IF(D10&gt;0,+(C12*C10+D12*D10)/E10,C12),D12)</f>
        <v>0</v>
      </c>
      <c r="F12" s="255" t="str">
        <f>+questionario!S103</f>
        <v>0</v>
      </c>
      <c r="G12" s="256" t="str">
        <f>+questionario!T103</f>
        <v>0</v>
      </c>
      <c r="H12" s="257" t="str">
        <f>IF(F10&gt;0,IF(G10&gt;0,+(F12*F10+G12*G10)/H10,F12),G12)</f>
        <v>0</v>
      </c>
      <c r="I12" s="255" t="str">
        <f>+questionario!V103</f>
        <v>0</v>
      </c>
      <c r="J12" s="256" t="str">
        <f>+questionario!W103</f>
        <v>0</v>
      </c>
      <c r="K12" s="257" t="str">
        <f>IF(I10&gt;0,IF(J10&gt;0,+(I12*I10+J12*J10)/K10,I12),J12)</f>
        <v>0</v>
      </c>
      <c r="L12" s="255" t="str">
        <f>+questionario!Y103</f>
        <v>0</v>
      </c>
      <c r="M12" s="256" t="str">
        <f>+questionario!Z103</f>
        <v>0</v>
      </c>
      <c r="N12" s="257" t="str">
        <f>IF(L10&gt;0,IF(M10&gt;0,+(L12*L10+M12*M10)/N10,L12),M12)</f>
        <v>0</v>
      </c>
    </row>
    <row r="13" spans="1:14" ht="24" customHeight="1" x14ac:dyDescent="0.25">
      <c r="A13" s="549" t="s">
        <v>45</v>
      </c>
      <c r="B13" s="550"/>
      <c r="C13" s="255" t="str">
        <f>IF($C$10&gt;0,+(F13*$F$10+I13*$I$10+L13*$L$10)/$C$10,"0")</f>
        <v>0</v>
      </c>
      <c r="D13" s="256" t="str">
        <f>IF(D$10&gt;0,+(G13*G$10+J13*J$10+M13*M$10)/D$10,"0")</f>
        <v>0</v>
      </c>
      <c r="E13" s="257" t="str">
        <f>IF(C10&gt;0,IF(D10&gt;0,+E11-E12,C13),D13)</f>
        <v>0</v>
      </c>
      <c r="F13" s="255" t="str">
        <f>IF(F10&gt;0,+F11-F12,"0")</f>
        <v>0</v>
      </c>
      <c r="G13" s="256" t="str">
        <f>IF(G10&gt;0,+G11-G12,"0")</f>
        <v>0</v>
      </c>
      <c r="H13" s="257" t="str">
        <f>IF(F10&gt;0,IF(G10&gt;0,+H11-H12,F13),G13)</f>
        <v>0</v>
      </c>
      <c r="I13" s="255" t="str">
        <f>IF(I10&gt;0,+I11-I12,"0")</f>
        <v>0</v>
      </c>
      <c r="J13" s="256" t="str">
        <f>IF(J10&gt;0,+J11-J12,"0")</f>
        <v>0</v>
      </c>
      <c r="K13" s="257" t="str">
        <f>IF(I10&gt;0,IF(J10&gt;0,+K11-K12,I13),J13)</f>
        <v>0</v>
      </c>
      <c r="L13" s="255" t="str">
        <f>IF(L10&gt;0,+L11-L12,"0")</f>
        <v>0</v>
      </c>
      <c r="M13" s="256" t="str">
        <f>IF(M10&gt;0,+M11-M12,"0")</f>
        <v>0</v>
      </c>
      <c r="N13" s="257" t="str">
        <f>IF(L10&gt;0,IF(M10&gt;0,+N11-N12,L13),M13)</f>
        <v>0</v>
      </c>
    </row>
    <row r="14" spans="1:14" ht="24" customHeight="1" x14ac:dyDescent="0.25">
      <c r="A14" s="551" t="s">
        <v>61</v>
      </c>
      <c r="B14" s="552"/>
      <c r="C14" s="231" t="str">
        <f>IF($C$10&gt;0,+(F14*$F$10+I14*$I$10+L14*$L$10)/$C$10,"0")</f>
        <v>0</v>
      </c>
      <c r="D14" s="232" t="str">
        <f>IF(D$10&gt;0,+(G14*G$10+J14*J$10+M14*M$10)/D$10,"0")</f>
        <v>0</v>
      </c>
      <c r="E14" s="233" t="str">
        <f>IF(C10&gt;0,IF(D10&gt;0,+E13/E11,C14),D14)</f>
        <v>0</v>
      </c>
      <c r="F14" s="231" t="str">
        <f>IF(F10&gt;0,+F13/F11,"0")</f>
        <v>0</v>
      </c>
      <c r="G14" s="232" t="str">
        <f>IF(G10&gt;0,+G13/G11,"0")</f>
        <v>0</v>
      </c>
      <c r="H14" s="233" t="str">
        <f>IF(F10&gt;0,IF(G10&gt;0,+H13/H11,F14),G14)</f>
        <v>0</v>
      </c>
      <c r="I14" s="231" t="str">
        <f>IF(I10&gt;0,+I13/I11,"0")</f>
        <v>0</v>
      </c>
      <c r="J14" s="232" t="str">
        <f>IF(J10&gt;0,+J13/J11,"0")</f>
        <v>0</v>
      </c>
      <c r="K14" s="233" t="str">
        <f>IF(I10&gt;0,IF(J10&gt;0,+K13/K11,I14),J14)</f>
        <v>0</v>
      </c>
      <c r="L14" s="231" t="str">
        <f>IF(L10&gt;0,+L13/L11,"0")</f>
        <v>0</v>
      </c>
      <c r="M14" s="232" t="str">
        <f>IF(M10&gt;0,+M13/M11,"0")</f>
        <v>0</v>
      </c>
      <c r="N14" s="233" t="str">
        <f>IF(L10&gt;0,IF(M10&gt;0,+N13/N11,L14),M14)</f>
        <v>0</v>
      </c>
    </row>
    <row r="15" spans="1:14" ht="24" customHeight="1" x14ac:dyDescent="0.25">
      <c r="A15" s="553" t="s">
        <v>747</v>
      </c>
      <c r="B15" s="553"/>
      <c r="C15" s="553"/>
      <c r="D15" s="553"/>
      <c r="E15" s="553"/>
      <c r="F15" s="553"/>
      <c r="G15" s="553"/>
      <c r="H15" s="553"/>
      <c r="I15" s="553"/>
      <c r="J15" s="553"/>
      <c r="K15" s="553"/>
      <c r="L15" s="553"/>
      <c r="M15" s="553"/>
      <c r="N15" s="553"/>
    </row>
    <row r="16" spans="1:14" ht="24" customHeight="1" x14ac:dyDescent="0.25">
      <c r="A16" s="223"/>
      <c r="B16" s="223"/>
      <c r="C16" s="223"/>
      <c r="D16" s="223"/>
      <c r="E16" s="223"/>
      <c r="F16" s="223"/>
      <c r="G16" s="223"/>
      <c r="H16" s="223"/>
      <c r="I16" s="223"/>
      <c r="J16" s="223"/>
      <c r="K16" s="223"/>
      <c r="L16" s="223"/>
      <c r="M16" s="223"/>
      <c r="N16" s="223"/>
    </row>
    <row r="17" spans="1:17" ht="24" customHeight="1" x14ac:dyDescent="0.25">
      <c r="A17" s="537" t="s">
        <v>675</v>
      </c>
      <c r="B17" s="537"/>
      <c r="C17" s="537"/>
      <c r="D17" s="537"/>
      <c r="E17" s="537"/>
      <c r="F17" s="537"/>
      <c r="G17" s="537"/>
      <c r="H17" s="537"/>
      <c r="I17" s="537"/>
      <c r="J17" s="537"/>
      <c r="K17" s="537"/>
      <c r="L17" s="537"/>
      <c r="M17" s="537"/>
      <c r="N17" s="537"/>
    </row>
    <row r="18" spans="1:17" ht="50.25" customHeight="1" x14ac:dyDescent="0.25">
      <c r="A18" s="543" t="str">
        <f>CONCATENATE("Ci auguriamo di poter contare anche in futuro sulla sua attiva partecipazione, e provvederemo a informarla - all’indirizzo ",LOWER(questionario!B10)," che ha indicato sul questionario - non appena saranno disponibili i risultati dell’indagine.")</f>
        <v>Ci auguriamo di poter contare anche in futuro sulla sua attiva partecipazione, e provvederemo a informarla - all’indirizzo  che ha indicato sul questionario - non appena saranno disponibili i risultati dell’indagine.</v>
      </c>
      <c r="B18" s="543"/>
      <c r="C18" s="543"/>
      <c r="D18" s="543"/>
      <c r="E18" s="543"/>
      <c r="F18" s="543"/>
      <c r="G18" s="543"/>
      <c r="H18" s="543"/>
      <c r="I18" s="543"/>
      <c r="J18" s="543"/>
      <c r="K18" s="543"/>
      <c r="L18" s="543"/>
      <c r="M18" s="543"/>
      <c r="N18" s="543"/>
    </row>
    <row r="19" spans="1:17" ht="24" customHeight="1" x14ac:dyDescent="0.25">
      <c r="A19" s="537" t="s">
        <v>676</v>
      </c>
      <c r="B19" s="537"/>
      <c r="C19" s="537"/>
      <c r="D19" s="537"/>
      <c r="E19" s="537"/>
      <c r="F19" s="537"/>
      <c r="G19" s="537"/>
      <c r="H19" s="537"/>
      <c r="I19" s="537"/>
      <c r="J19" s="537"/>
      <c r="K19" s="537"/>
      <c r="L19" s="537"/>
      <c r="M19" s="537"/>
      <c r="N19" s="537"/>
    </row>
    <row r="23" spans="1:17" ht="18" customHeight="1" x14ac:dyDescent="0.2">
      <c r="A23" s="234" t="s">
        <v>677</v>
      </c>
      <c r="B23" s="235"/>
      <c r="C23" s="235"/>
      <c r="D23" s="235"/>
      <c r="E23" s="236"/>
      <c r="F23" s="235"/>
      <c r="G23" s="235"/>
      <c r="H23" s="237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8" customHeight="1" x14ac:dyDescent="0.2">
      <c r="A24" s="238"/>
      <c r="B24" s="239"/>
      <c r="C24" s="239"/>
      <c r="D24" s="239"/>
      <c r="E24" s="239"/>
      <c r="F24" s="239"/>
      <c r="G24" s="239"/>
      <c r="H24" s="240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8" customHeight="1" x14ac:dyDescent="0.2">
      <c r="A25" s="241" t="s">
        <v>678</v>
      </c>
      <c r="B25" s="242"/>
      <c r="C25" s="242"/>
      <c r="D25" s="239"/>
      <c r="E25" s="239"/>
      <c r="F25" s="239"/>
      <c r="G25" s="243" t="s">
        <v>679</v>
      </c>
      <c r="H25" s="240"/>
      <c r="I25" s="13"/>
      <c r="J25" s="13"/>
      <c r="K25" s="13"/>
      <c r="L25" s="13"/>
      <c r="M25" s="13"/>
      <c r="N25" s="13"/>
      <c r="O25" s="13"/>
      <c r="P25" s="13"/>
      <c r="Q25" s="13"/>
    </row>
    <row r="26" spans="1:17" ht="18" customHeight="1" x14ac:dyDescent="0.2">
      <c r="A26" s="241"/>
      <c r="B26" s="239"/>
      <c r="C26" s="239"/>
      <c r="D26" s="239"/>
      <c r="E26" s="239"/>
      <c r="F26" s="239"/>
      <c r="G26" s="242"/>
      <c r="H26" s="240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" customHeight="1" x14ac:dyDescent="0.2">
      <c r="A27" s="241" t="s">
        <v>707</v>
      </c>
      <c r="B27" s="239"/>
      <c r="C27" s="239"/>
      <c r="D27" s="239"/>
      <c r="E27" s="239"/>
      <c r="F27" s="239"/>
      <c r="G27" s="242">
        <v>9</v>
      </c>
      <c r="H27" s="240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" customHeight="1" x14ac:dyDescent="0.2">
      <c r="A28" s="241" t="s">
        <v>748</v>
      </c>
      <c r="B28" s="239"/>
      <c r="C28" s="239"/>
      <c r="D28" s="239"/>
      <c r="E28" s="239"/>
      <c r="F28" s="239"/>
      <c r="G28" s="242">
        <v>11</v>
      </c>
      <c r="H28" s="240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8" customHeight="1" x14ac:dyDescent="0.2">
      <c r="A29" s="241" t="s">
        <v>749</v>
      </c>
      <c r="B29" s="239"/>
      <c r="C29" s="239"/>
      <c r="D29" s="239"/>
      <c r="E29" s="239"/>
      <c r="F29" s="239"/>
      <c r="G29" s="242">
        <f>AVERAGE(G27:G28)</f>
        <v>10</v>
      </c>
      <c r="H29" s="240"/>
      <c r="I29" s="13"/>
      <c r="J29" s="13"/>
      <c r="K29" s="13"/>
      <c r="L29" s="13"/>
      <c r="M29" s="13"/>
      <c r="N29" s="13"/>
      <c r="O29" s="13"/>
      <c r="P29" s="13"/>
      <c r="Q29" s="13"/>
    </row>
    <row r="30" spans="1:17" ht="18" customHeight="1" x14ac:dyDescent="0.2">
      <c r="A30" s="241" t="s">
        <v>680</v>
      </c>
      <c r="B30" s="242"/>
      <c r="C30" s="242"/>
      <c r="D30" s="242"/>
      <c r="E30" s="242"/>
      <c r="F30" s="242"/>
      <c r="G30" s="242">
        <v>365</v>
      </c>
      <c r="H30" s="244"/>
      <c r="I30" s="13"/>
      <c r="J30" s="13"/>
      <c r="K30" s="13"/>
      <c r="L30" s="13"/>
      <c r="M30" s="13"/>
      <c r="N30" s="13"/>
      <c r="O30" s="13"/>
      <c r="P30" s="13"/>
      <c r="Q30" s="13"/>
    </row>
    <row r="31" spans="1:17" ht="18" customHeight="1" x14ac:dyDescent="0.2">
      <c r="A31" s="241" t="s">
        <v>681</v>
      </c>
      <c r="B31" s="242"/>
      <c r="C31" s="242"/>
      <c r="D31" s="242"/>
      <c r="E31" s="242"/>
      <c r="F31" s="242"/>
      <c r="G31" s="242">
        <v>105</v>
      </c>
      <c r="H31" s="244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8" customHeight="1" x14ac:dyDescent="0.2">
      <c r="A32" s="241" t="s">
        <v>750</v>
      </c>
      <c r="B32" s="242"/>
      <c r="C32" s="242"/>
      <c r="D32" s="242"/>
      <c r="E32" s="242"/>
      <c r="F32" s="242"/>
      <c r="G32" s="242">
        <v>10</v>
      </c>
      <c r="H32" s="244"/>
      <c r="I32" s="245"/>
      <c r="J32" s="13"/>
      <c r="K32" s="13"/>
      <c r="L32" s="13"/>
      <c r="M32" s="13"/>
      <c r="N32" s="13"/>
      <c r="O32" s="13"/>
      <c r="P32" s="13"/>
      <c r="Q32" s="13"/>
    </row>
    <row r="33" spans="1:17" ht="18" customHeight="1" x14ac:dyDescent="0.2">
      <c r="A33" s="241" t="s">
        <v>682</v>
      </c>
      <c r="B33" s="239"/>
      <c r="C33" s="239"/>
      <c r="D33" s="239"/>
      <c r="E33" s="239"/>
      <c r="F33" s="239"/>
      <c r="G33" s="242">
        <v>33</v>
      </c>
      <c r="H33" s="240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18" customHeight="1" x14ac:dyDescent="0.2">
      <c r="A34" s="241" t="s">
        <v>683</v>
      </c>
      <c r="B34" s="239"/>
      <c r="C34" s="239"/>
      <c r="D34" s="239"/>
      <c r="E34" s="239"/>
      <c r="F34" s="239"/>
      <c r="G34" s="242">
        <v>40</v>
      </c>
      <c r="H34" s="240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8" customHeight="1" x14ac:dyDescent="0.2">
      <c r="A35" s="241" t="s">
        <v>684</v>
      </c>
      <c r="B35" s="239"/>
      <c r="C35" s="239"/>
      <c r="D35" s="239"/>
      <c r="E35" s="239"/>
      <c r="F35" s="239"/>
      <c r="G35" s="242">
        <v>60</v>
      </c>
      <c r="H35" s="240"/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18" customHeight="1" x14ac:dyDescent="0.2">
      <c r="A36" s="241" t="s">
        <v>685</v>
      </c>
      <c r="B36" s="239"/>
      <c r="C36" s="239"/>
      <c r="D36" s="239"/>
      <c r="E36" s="239"/>
      <c r="F36" s="239"/>
      <c r="G36" s="242">
        <f>500/G29</f>
        <v>50</v>
      </c>
      <c r="H36" s="240"/>
      <c r="I36" s="13"/>
      <c r="J36" s="13"/>
      <c r="K36" s="13"/>
      <c r="L36" s="13"/>
      <c r="M36" s="13"/>
      <c r="N36" s="13"/>
      <c r="O36" s="13"/>
      <c r="P36" s="13"/>
      <c r="Q36" s="13"/>
    </row>
    <row r="37" spans="1:17" ht="18" customHeight="1" x14ac:dyDescent="0.2">
      <c r="A37" s="246" t="s">
        <v>776</v>
      </c>
      <c r="B37" s="239"/>
      <c r="C37" s="239"/>
      <c r="D37" s="239"/>
      <c r="E37" s="239"/>
      <c r="F37" s="239"/>
      <c r="G37" s="247">
        <f>+((G30-G31-G33-G32)*((G34-(G35/60))/5))-G36</f>
        <v>1642.6</v>
      </c>
      <c r="H37" s="240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18" customHeight="1" x14ac:dyDescent="0.2">
      <c r="A38" s="241"/>
      <c r="B38" s="239"/>
      <c r="C38" s="239"/>
      <c r="D38" s="239"/>
      <c r="E38" s="239"/>
      <c r="F38" s="239"/>
      <c r="G38" s="242"/>
      <c r="H38" s="240"/>
      <c r="I38" s="13"/>
      <c r="J38" s="13"/>
      <c r="K38" s="13"/>
      <c r="L38" s="13"/>
      <c r="M38" s="13"/>
      <c r="N38" s="13"/>
      <c r="O38" s="13"/>
      <c r="P38" s="13"/>
      <c r="Q38" s="13"/>
    </row>
    <row r="39" spans="1:17" ht="18" customHeight="1" x14ac:dyDescent="0.2">
      <c r="A39" s="241" t="s">
        <v>686</v>
      </c>
      <c r="B39" s="239"/>
      <c r="C39" s="239"/>
      <c r="D39" s="239"/>
      <c r="E39" s="239"/>
      <c r="F39" s="239"/>
      <c r="G39" s="242">
        <f>100/G29</f>
        <v>10</v>
      </c>
      <c r="H39" s="240"/>
      <c r="I39" s="13"/>
      <c r="J39" s="13"/>
      <c r="K39" s="13"/>
      <c r="L39" s="13"/>
      <c r="M39" s="13"/>
      <c r="N39" s="13"/>
      <c r="O39" s="13"/>
      <c r="P39" s="13"/>
      <c r="Q39" s="13"/>
    </row>
    <row r="40" spans="1:17" ht="18" customHeight="1" x14ac:dyDescent="0.2">
      <c r="A40" s="241" t="s">
        <v>665</v>
      </c>
      <c r="B40" s="239"/>
      <c r="C40" s="239"/>
      <c r="D40" s="239"/>
      <c r="E40" s="239"/>
      <c r="F40" s="239"/>
      <c r="G40" s="242">
        <f>100/G29</f>
        <v>10</v>
      </c>
      <c r="H40" s="240"/>
      <c r="I40" s="13"/>
      <c r="J40" s="13"/>
      <c r="K40" s="13"/>
      <c r="L40" s="13"/>
      <c r="M40" s="13"/>
      <c r="N40" s="13"/>
      <c r="O40" s="13"/>
      <c r="P40" s="13"/>
      <c r="Q40" s="13"/>
    </row>
    <row r="41" spans="1:17" ht="18" customHeight="1" x14ac:dyDescent="0.2">
      <c r="A41" s="241" t="s">
        <v>50</v>
      </c>
      <c r="B41" s="239"/>
      <c r="C41" s="239"/>
      <c r="D41" s="239"/>
      <c r="E41" s="239"/>
      <c r="F41" s="239"/>
      <c r="G41" s="242">
        <f>100/G29</f>
        <v>10</v>
      </c>
      <c r="H41" s="240"/>
      <c r="I41" s="13"/>
      <c r="J41" s="13"/>
      <c r="K41" s="13"/>
      <c r="L41" s="13"/>
      <c r="M41" s="13"/>
      <c r="N41" s="13"/>
      <c r="O41" s="13"/>
      <c r="P41" s="13"/>
      <c r="Q41" s="13"/>
    </row>
    <row r="42" spans="1:17" ht="18" customHeight="1" x14ac:dyDescent="0.2">
      <c r="A42" s="241" t="s">
        <v>687</v>
      </c>
      <c r="B42" s="239"/>
      <c r="C42" s="239"/>
      <c r="D42" s="239"/>
      <c r="E42" s="239"/>
      <c r="F42" s="239"/>
      <c r="G42" s="242">
        <f>100/G29</f>
        <v>10</v>
      </c>
      <c r="H42" s="240"/>
      <c r="I42" s="13"/>
      <c r="J42" s="13"/>
      <c r="K42" s="13"/>
      <c r="L42" s="13"/>
      <c r="M42" s="13"/>
      <c r="N42" s="13"/>
      <c r="O42" s="248"/>
      <c r="P42" s="13"/>
      <c r="Q42" s="13"/>
    </row>
    <row r="43" spans="1:17" ht="18" customHeight="1" x14ac:dyDescent="0.2">
      <c r="A43" s="241" t="s">
        <v>688</v>
      </c>
      <c r="B43" s="239"/>
      <c r="C43" s="239"/>
      <c r="D43" s="239"/>
      <c r="E43" s="239"/>
      <c r="F43" s="239"/>
      <c r="G43" s="242">
        <f>100/G29</f>
        <v>10</v>
      </c>
      <c r="H43" s="240"/>
      <c r="I43" s="13"/>
      <c r="J43" s="13"/>
      <c r="K43" s="13"/>
      <c r="L43" s="13"/>
      <c r="M43" s="13"/>
      <c r="N43" s="13"/>
      <c r="O43" s="13"/>
      <c r="P43" s="13"/>
      <c r="Q43" s="13"/>
    </row>
    <row r="44" spans="1:17" ht="18" customHeight="1" x14ac:dyDescent="0.2">
      <c r="A44" s="241" t="s">
        <v>52</v>
      </c>
      <c r="B44" s="239"/>
      <c r="C44" s="239"/>
      <c r="D44" s="239"/>
      <c r="E44" s="239"/>
      <c r="F44" s="239"/>
      <c r="G44" s="242">
        <f>100/G29</f>
        <v>10</v>
      </c>
      <c r="H44" s="240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18" customHeight="1" x14ac:dyDescent="0.2">
      <c r="A45" s="241" t="s">
        <v>689</v>
      </c>
      <c r="B45" s="239"/>
      <c r="C45" s="239"/>
      <c r="D45" s="239"/>
      <c r="E45" s="239"/>
      <c r="F45" s="239"/>
      <c r="G45" s="242">
        <f>100/G29</f>
        <v>10</v>
      </c>
      <c r="H45" s="240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8" customHeight="1" x14ac:dyDescent="0.2">
      <c r="A46" s="246" t="s">
        <v>690</v>
      </c>
      <c r="B46" s="239"/>
      <c r="C46" s="239"/>
      <c r="D46" s="239"/>
      <c r="E46" s="239"/>
      <c r="F46" s="239"/>
      <c r="G46" s="249">
        <f>SUM(G39:G45)</f>
        <v>70</v>
      </c>
      <c r="H46" s="240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8" customHeight="1" x14ac:dyDescent="0.2">
      <c r="A47" s="241"/>
      <c r="B47" s="242"/>
      <c r="C47" s="242"/>
      <c r="D47" s="239"/>
      <c r="E47" s="239"/>
      <c r="F47" s="239"/>
      <c r="G47" s="239"/>
      <c r="H47" s="240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8" customHeight="1" x14ac:dyDescent="0.2">
      <c r="A48" s="250" t="s">
        <v>691</v>
      </c>
      <c r="B48" s="251"/>
      <c r="C48" s="252"/>
      <c r="D48" s="251"/>
      <c r="E48" s="251"/>
      <c r="F48" s="251"/>
      <c r="G48" s="253">
        <f>G46/G37</f>
        <v>4.2615365883355655E-2</v>
      </c>
      <c r="H48" s="254"/>
      <c r="I48" s="13"/>
      <c r="J48" s="13"/>
      <c r="K48" s="13"/>
      <c r="L48" s="13"/>
      <c r="M48" s="13"/>
      <c r="N48" s="13"/>
      <c r="O48" s="13"/>
      <c r="P48" s="13"/>
      <c r="Q48" s="13"/>
    </row>
    <row r="49" spans="4:10" ht="18" customHeight="1" x14ac:dyDescent="0.25"/>
    <row r="59" spans="4:10" x14ac:dyDescent="0.25">
      <c r="D59" s="222">
        <f>+D55+SUM(D56:E58)</f>
        <v>0</v>
      </c>
      <c r="F59" s="222">
        <f>+F55+SUM(F56:G58)</f>
        <v>0</v>
      </c>
      <c r="H59" s="222">
        <f>+H55+SUM(H56:I58)</f>
        <v>0</v>
      </c>
      <c r="J59" s="222">
        <f>+J55+SUM(J56:K58)</f>
        <v>0</v>
      </c>
    </row>
  </sheetData>
  <mergeCells count="21">
    <mergeCell ref="A17:N17"/>
    <mergeCell ref="A18:N18"/>
    <mergeCell ref="A19:N19"/>
    <mergeCell ref="A10:B10"/>
    <mergeCell ref="A11:B11"/>
    <mergeCell ref="A12:B12"/>
    <mergeCell ref="A13:B13"/>
    <mergeCell ref="A14:B14"/>
    <mergeCell ref="A15:N15"/>
    <mergeCell ref="A6:N6"/>
    <mergeCell ref="A8:B9"/>
    <mergeCell ref="C8:E8"/>
    <mergeCell ref="F8:H8"/>
    <mergeCell ref="I8:K8"/>
    <mergeCell ref="L8:N8"/>
    <mergeCell ref="A5:N5"/>
    <mergeCell ref="A1:B2"/>
    <mergeCell ref="D2:G2"/>
    <mergeCell ref="H2:M2"/>
    <mergeCell ref="A3:N3"/>
    <mergeCell ref="A4:N4"/>
  </mergeCells>
  <pageMargins left="0.7" right="0.7" top="0.75" bottom="0.75" header="0.3" footer="0.3"/>
  <pageSetup paperSize="9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4"/>
  <dimension ref="A1:E82"/>
  <sheetViews>
    <sheetView topLeftCell="A2" workbookViewId="0">
      <selection activeCell="G38" sqref="G38"/>
    </sheetView>
  </sheetViews>
  <sheetFormatPr defaultColWidth="9.140625" defaultRowHeight="15" x14ac:dyDescent="0.25"/>
  <cols>
    <col min="1" max="1" width="6" style="5" customWidth="1"/>
    <col min="2" max="2" width="58.5703125" style="5" customWidth="1"/>
    <col min="4" max="4" width="53.85546875" customWidth="1"/>
  </cols>
  <sheetData>
    <row r="1" spans="1:5" x14ac:dyDescent="0.25">
      <c r="A1" s="1"/>
      <c r="B1" s="2" t="s">
        <v>65</v>
      </c>
      <c r="C1" s="554" t="s">
        <v>66</v>
      </c>
      <c r="D1" s="555"/>
      <c r="E1" s="555"/>
    </row>
    <row r="2" spans="1:5" x14ac:dyDescent="0.25">
      <c r="A2" s="1"/>
      <c r="B2" s="1"/>
      <c r="C2" s="3">
        <v>1</v>
      </c>
      <c r="D2" s="4" t="s">
        <v>67</v>
      </c>
      <c r="E2" s="3"/>
    </row>
    <row r="3" spans="1:5" x14ac:dyDescent="0.25">
      <c r="A3" s="1" t="s">
        <v>68</v>
      </c>
      <c r="B3" s="1" t="s">
        <v>69</v>
      </c>
      <c r="C3" s="3">
        <v>2</v>
      </c>
      <c r="D3" s="3" t="s">
        <v>70</v>
      </c>
      <c r="E3" s="3">
        <f>A3*1</f>
        <v>100</v>
      </c>
    </row>
    <row r="4" spans="1:5" x14ac:dyDescent="0.25">
      <c r="A4" s="1" t="s">
        <v>71</v>
      </c>
      <c r="B4" s="1" t="s">
        <v>72</v>
      </c>
      <c r="C4" s="3">
        <v>3</v>
      </c>
      <c r="D4" s="3" t="s">
        <v>73</v>
      </c>
      <c r="E4" s="3">
        <f t="shared" ref="E4:E67" si="0">A4*1</f>
        <v>102</v>
      </c>
    </row>
    <row r="5" spans="1:5" x14ac:dyDescent="0.25">
      <c r="A5" s="1" t="s">
        <v>74</v>
      </c>
      <c r="B5" s="1" t="s">
        <v>75</v>
      </c>
      <c r="C5" s="3">
        <v>4</v>
      </c>
      <c r="D5" s="3" t="s">
        <v>8</v>
      </c>
      <c r="E5" s="3">
        <f t="shared" si="0"/>
        <v>200</v>
      </c>
    </row>
    <row r="6" spans="1:5" x14ac:dyDescent="0.25">
      <c r="A6" s="1" t="s">
        <v>76</v>
      </c>
      <c r="B6" s="1" t="s">
        <v>77</v>
      </c>
      <c r="C6" s="3">
        <v>5</v>
      </c>
      <c r="D6" s="3" t="s">
        <v>78</v>
      </c>
      <c r="E6" s="3">
        <f t="shared" si="0"/>
        <v>204</v>
      </c>
    </row>
    <row r="7" spans="1:5" x14ac:dyDescent="0.25">
      <c r="A7" s="1" t="s">
        <v>79</v>
      </c>
      <c r="B7" s="1" t="s">
        <v>80</v>
      </c>
      <c r="C7" s="3">
        <v>6</v>
      </c>
      <c r="D7" s="3" t="s">
        <v>81</v>
      </c>
      <c r="E7" s="3">
        <f t="shared" si="0"/>
        <v>300</v>
      </c>
    </row>
    <row r="8" spans="1:5" x14ac:dyDescent="0.25">
      <c r="A8" s="1" t="s">
        <v>82</v>
      </c>
      <c r="B8" s="1" t="s">
        <v>83</v>
      </c>
      <c r="C8" s="3">
        <v>7</v>
      </c>
      <c r="D8" s="3" t="s">
        <v>84</v>
      </c>
      <c r="E8" s="3">
        <f t="shared" si="0"/>
        <v>302</v>
      </c>
    </row>
    <row r="9" spans="1:5" x14ac:dyDescent="0.25">
      <c r="A9" s="1" t="s">
        <v>85</v>
      </c>
      <c r="B9" s="1" t="s">
        <v>86</v>
      </c>
      <c r="C9" s="3">
        <v>8</v>
      </c>
      <c r="D9" s="3" t="s">
        <v>87</v>
      </c>
      <c r="E9" s="3">
        <f t="shared" si="0"/>
        <v>303</v>
      </c>
    </row>
    <row r="10" spans="1:5" x14ac:dyDescent="0.25">
      <c r="A10" s="1" t="s">
        <v>88</v>
      </c>
      <c r="B10" s="1" t="s">
        <v>89</v>
      </c>
      <c r="C10" s="3">
        <v>9</v>
      </c>
      <c r="D10" s="3" t="s">
        <v>90</v>
      </c>
      <c r="E10" s="3">
        <f t="shared" si="0"/>
        <v>304</v>
      </c>
    </row>
    <row r="11" spans="1:5" x14ac:dyDescent="0.25">
      <c r="A11" s="1" t="s">
        <v>91</v>
      </c>
      <c r="B11" s="1" t="s">
        <v>92</v>
      </c>
      <c r="C11" s="3">
        <v>10</v>
      </c>
      <c r="D11" s="3" t="s">
        <v>93</v>
      </c>
      <c r="E11" s="3">
        <f t="shared" si="0"/>
        <v>306</v>
      </c>
    </row>
    <row r="12" spans="1:5" x14ac:dyDescent="0.25">
      <c r="A12" s="1" t="s">
        <v>94</v>
      </c>
      <c r="B12" s="1" t="s">
        <v>95</v>
      </c>
      <c r="C12" s="3">
        <v>11</v>
      </c>
      <c r="D12" s="3" t="s">
        <v>96</v>
      </c>
      <c r="E12" s="3">
        <f t="shared" si="0"/>
        <v>308</v>
      </c>
    </row>
    <row r="13" spans="1:5" x14ac:dyDescent="0.25">
      <c r="A13" s="1" t="s">
        <v>97</v>
      </c>
      <c r="B13" s="1" t="s">
        <v>98</v>
      </c>
      <c r="C13" s="3">
        <v>12</v>
      </c>
      <c r="D13" s="3" t="s">
        <v>99</v>
      </c>
      <c r="E13" s="3">
        <f t="shared" si="0"/>
        <v>309</v>
      </c>
    </row>
    <row r="14" spans="1:5" x14ac:dyDescent="0.25">
      <c r="A14" s="1" t="s">
        <v>100</v>
      </c>
      <c r="B14" s="1" t="s">
        <v>101</v>
      </c>
      <c r="C14" s="3">
        <v>13</v>
      </c>
      <c r="D14" s="3" t="s">
        <v>102</v>
      </c>
      <c r="E14" s="3">
        <f t="shared" si="0"/>
        <v>310</v>
      </c>
    </row>
    <row r="15" spans="1:5" x14ac:dyDescent="0.25">
      <c r="A15" s="1" t="s">
        <v>103</v>
      </c>
      <c r="B15" s="1" t="s">
        <v>104</v>
      </c>
      <c r="C15" s="3">
        <v>14</v>
      </c>
      <c r="D15" s="3" t="s">
        <v>105</v>
      </c>
      <c r="E15" s="3">
        <f t="shared" si="0"/>
        <v>401</v>
      </c>
    </row>
    <row r="16" spans="1:5" x14ac:dyDescent="0.25">
      <c r="A16" s="1" t="s">
        <v>106</v>
      </c>
      <c r="B16" s="1" t="s">
        <v>107</v>
      </c>
      <c r="C16" s="3">
        <v>15</v>
      </c>
      <c r="D16" s="3" t="s">
        <v>108</v>
      </c>
      <c r="E16" s="3">
        <f t="shared" si="0"/>
        <v>402</v>
      </c>
    </row>
    <row r="17" spans="1:5" x14ac:dyDescent="0.25">
      <c r="A17" s="1" t="s">
        <v>109</v>
      </c>
      <c r="B17" s="1" t="s">
        <v>110</v>
      </c>
      <c r="C17" s="3">
        <v>16</v>
      </c>
      <c r="D17" s="3" t="s">
        <v>111</v>
      </c>
      <c r="E17" s="3">
        <f t="shared" si="0"/>
        <v>403</v>
      </c>
    </row>
    <row r="18" spans="1:5" x14ac:dyDescent="0.25">
      <c r="A18" s="1" t="s">
        <v>112</v>
      </c>
      <c r="B18" s="1" t="s">
        <v>113</v>
      </c>
      <c r="C18" s="3">
        <v>17</v>
      </c>
      <c r="D18" s="3" t="s">
        <v>114</v>
      </c>
      <c r="E18" s="3">
        <f t="shared" si="0"/>
        <v>501</v>
      </c>
    </row>
    <row r="19" spans="1:5" x14ac:dyDescent="0.25">
      <c r="A19" s="1" t="s">
        <v>115</v>
      </c>
      <c r="B19" s="1" t="s">
        <v>116</v>
      </c>
      <c r="C19" s="3">
        <v>18</v>
      </c>
      <c r="D19" s="3" t="s">
        <v>117</v>
      </c>
      <c r="E19" s="3">
        <f t="shared" si="0"/>
        <v>502</v>
      </c>
    </row>
    <row r="20" spans="1:5" x14ac:dyDescent="0.25">
      <c r="A20" s="1" t="s">
        <v>118</v>
      </c>
      <c r="B20" s="1" t="s">
        <v>119</v>
      </c>
      <c r="C20" s="3">
        <v>19</v>
      </c>
      <c r="D20" s="3" t="s">
        <v>120</v>
      </c>
      <c r="E20" s="3">
        <f t="shared" si="0"/>
        <v>504</v>
      </c>
    </row>
    <row r="21" spans="1:5" x14ac:dyDescent="0.25">
      <c r="A21" s="1" t="s">
        <v>121</v>
      </c>
      <c r="B21" s="1" t="s">
        <v>122</v>
      </c>
      <c r="C21" s="3">
        <v>20</v>
      </c>
      <c r="D21" s="3" t="s">
        <v>123</v>
      </c>
      <c r="E21" s="3">
        <f t="shared" si="0"/>
        <v>505</v>
      </c>
    </row>
    <row r="22" spans="1:5" x14ac:dyDescent="0.25">
      <c r="A22" s="1" t="s">
        <v>124</v>
      </c>
      <c r="B22" s="1" t="s">
        <v>125</v>
      </c>
      <c r="C22" s="3">
        <v>21</v>
      </c>
      <c r="D22" s="3" t="s">
        <v>126</v>
      </c>
      <c r="E22" s="3">
        <f t="shared" si="0"/>
        <v>507</v>
      </c>
    </row>
    <row r="23" spans="1:5" x14ac:dyDescent="0.25">
      <c r="A23" s="1" t="s">
        <v>127</v>
      </c>
      <c r="B23" s="1" t="s">
        <v>128</v>
      </c>
      <c r="C23" s="3">
        <v>22</v>
      </c>
      <c r="D23" s="3" t="s">
        <v>129</v>
      </c>
      <c r="E23" s="3">
        <f t="shared" si="0"/>
        <v>508</v>
      </c>
    </row>
    <row r="24" spans="1:5" x14ac:dyDescent="0.25">
      <c r="A24" s="1" t="s">
        <v>130</v>
      </c>
      <c r="B24" s="1" t="s">
        <v>131</v>
      </c>
      <c r="C24" s="3">
        <v>23</v>
      </c>
      <c r="D24" s="3" t="s">
        <v>132</v>
      </c>
      <c r="E24" s="3">
        <f t="shared" si="0"/>
        <v>509</v>
      </c>
    </row>
    <row r="25" spans="1:5" x14ac:dyDescent="0.25">
      <c r="A25" s="1" t="s">
        <v>133</v>
      </c>
      <c r="B25" s="1" t="s">
        <v>134</v>
      </c>
      <c r="C25" s="3">
        <v>24</v>
      </c>
      <c r="D25" s="3" t="s">
        <v>135</v>
      </c>
      <c r="E25" s="3">
        <f t="shared" si="0"/>
        <v>510</v>
      </c>
    </row>
    <row r="26" spans="1:5" x14ac:dyDescent="0.25">
      <c r="A26" s="1" t="s">
        <v>136</v>
      </c>
      <c r="B26" s="1" t="s">
        <v>137</v>
      </c>
      <c r="C26" s="3">
        <v>25</v>
      </c>
      <c r="D26" s="3" t="s">
        <v>138</v>
      </c>
      <c r="E26" s="3">
        <f t="shared" si="0"/>
        <v>511</v>
      </c>
    </row>
    <row r="27" spans="1:5" x14ac:dyDescent="0.25">
      <c r="A27" s="1" t="s">
        <v>139</v>
      </c>
      <c r="B27" s="1" t="s">
        <v>140</v>
      </c>
      <c r="C27" s="3">
        <v>26</v>
      </c>
      <c r="D27" s="3" t="s">
        <v>141</v>
      </c>
      <c r="E27" s="3">
        <f t="shared" si="0"/>
        <v>512</v>
      </c>
    </row>
    <row r="28" spans="1:5" x14ac:dyDescent="0.25">
      <c r="A28" s="1" t="s">
        <v>142</v>
      </c>
      <c r="B28" s="1" t="s">
        <v>143</v>
      </c>
      <c r="C28" s="3">
        <v>27</v>
      </c>
      <c r="D28" s="3" t="s">
        <v>144</v>
      </c>
      <c r="E28" s="3">
        <f t="shared" si="0"/>
        <v>513</v>
      </c>
    </row>
    <row r="29" spans="1:5" x14ac:dyDescent="0.25">
      <c r="A29" s="1" t="s">
        <v>145</v>
      </c>
      <c r="B29" s="1" t="s">
        <v>146</v>
      </c>
      <c r="C29" s="3">
        <v>28</v>
      </c>
      <c r="D29" s="3" t="s">
        <v>147</v>
      </c>
      <c r="E29" s="3">
        <f t="shared" si="0"/>
        <v>514</v>
      </c>
    </row>
    <row r="30" spans="1:5" ht="30" x14ac:dyDescent="0.25">
      <c r="A30" s="1" t="s">
        <v>148</v>
      </c>
      <c r="B30" s="1" t="s">
        <v>149</v>
      </c>
      <c r="C30" s="3">
        <v>29</v>
      </c>
      <c r="D30" s="3" t="s">
        <v>150</v>
      </c>
      <c r="E30" s="3">
        <f t="shared" si="0"/>
        <v>515</v>
      </c>
    </row>
    <row r="31" spans="1:5" ht="30" x14ac:dyDescent="0.25">
      <c r="A31" s="1" t="s">
        <v>151</v>
      </c>
      <c r="B31" s="1" t="s">
        <v>152</v>
      </c>
      <c r="C31" s="3">
        <v>30</v>
      </c>
      <c r="D31" s="3" t="s">
        <v>153</v>
      </c>
      <c r="E31" s="3">
        <f t="shared" si="0"/>
        <v>601</v>
      </c>
    </row>
    <row r="32" spans="1:5" x14ac:dyDescent="0.25">
      <c r="A32" s="1" t="s">
        <v>154</v>
      </c>
      <c r="B32" s="1" t="s">
        <v>155</v>
      </c>
      <c r="C32" s="3">
        <v>31</v>
      </c>
      <c r="D32" s="3" t="s">
        <v>156</v>
      </c>
      <c r="E32" s="3">
        <f t="shared" si="0"/>
        <v>604</v>
      </c>
    </row>
    <row r="33" spans="1:5" x14ac:dyDescent="0.25">
      <c r="A33" s="1" t="s">
        <v>157</v>
      </c>
      <c r="B33" s="1" t="s">
        <v>158</v>
      </c>
      <c r="C33" s="3">
        <v>32</v>
      </c>
      <c r="D33" s="3" t="s">
        <v>159</v>
      </c>
      <c r="E33" s="3">
        <f t="shared" si="0"/>
        <v>607</v>
      </c>
    </row>
    <row r="34" spans="1:5" x14ac:dyDescent="0.25">
      <c r="A34" s="1" t="s">
        <v>160</v>
      </c>
      <c r="B34" s="1" t="s">
        <v>161</v>
      </c>
      <c r="C34" s="3">
        <v>33</v>
      </c>
      <c r="D34" s="3" t="s">
        <v>162</v>
      </c>
      <c r="E34" s="3">
        <f t="shared" si="0"/>
        <v>608</v>
      </c>
    </row>
    <row r="35" spans="1:5" x14ac:dyDescent="0.25">
      <c r="A35" s="1" t="s">
        <v>163</v>
      </c>
      <c r="B35" s="1" t="s">
        <v>164</v>
      </c>
      <c r="C35" s="3">
        <v>34</v>
      </c>
      <c r="D35" s="3" t="s">
        <v>165</v>
      </c>
      <c r="E35" s="3">
        <f t="shared" si="0"/>
        <v>610</v>
      </c>
    </row>
    <row r="36" spans="1:5" x14ac:dyDescent="0.25">
      <c r="A36" s="1" t="s">
        <v>166</v>
      </c>
      <c r="B36" s="1" t="s">
        <v>167</v>
      </c>
      <c r="C36" s="3">
        <v>35</v>
      </c>
      <c r="D36" s="3" t="s">
        <v>168</v>
      </c>
      <c r="E36" s="3">
        <f t="shared" si="0"/>
        <v>611</v>
      </c>
    </row>
    <row r="37" spans="1:5" x14ac:dyDescent="0.25">
      <c r="A37" s="1" t="s">
        <v>169</v>
      </c>
      <c r="B37" s="1" t="s">
        <v>170</v>
      </c>
      <c r="C37" s="3">
        <v>36</v>
      </c>
      <c r="D37" s="3" t="s">
        <v>171</v>
      </c>
      <c r="E37" s="3">
        <f t="shared" si="0"/>
        <v>700</v>
      </c>
    </row>
    <row r="38" spans="1:5" x14ac:dyDescent="0.25">
      <c r="A38" s="1" t="s">
        <v>172</v>
      </c>
      <c r="B38" s="1" t="s">
        <v>173</v>
      </c>
      <c r="C38" s="3">
        <v>37</v>
      </c>
      <c r="D38" s="3" t="s">
        <v>174</v>
      </c>
      <c r="E38" s="3">
        <f t="shared" si="0"/>
        <v>800</v>
      </c>
    </row>
    <row r="39" spans="1:5" x14ac:dyDescent="0.25">
      <c r="A39" s="1" t="s">
        <v>175</v>
      </c>
      <c r="B39" s="1" t="s">
        <v>176</v>
      </c>
      <c r="C39" s="3">
        <v>38</v>
      </c>
      <c r="D39" s="3" t="s">
        <v>177</v>
      </c>
      <c r="E39" s="3">
        <f t="shared" si="0"/>
        <v>900</v>
      </c>
    </row>
    <row r="40" spans="1:5" x14ac:dyDescent="0.25">
      <c r="A40" s="1" t="s">
        <v>178</v>
      </c>
      <c r="B40" s="1" t="s">
        <v>179</v>
      </c>
      <c r="C40" s="3">
        <v>39</v>
      </c>
      <c r="D40" s="3" t="s">
        <v>180</v>
      </c>
      <c r="E40" s="3">
        <f t="shared" si="0"/>
        <v>1000</v>
      </c>
    </row>
    <row r="41" spans="1:5" x14ac:dyDescent="0.25">
      <c r="A41" s="1" t="s">
        <v>181</v>
      </c>
      <c r="B41" s="1" t="s">
        <v>182</v>
      </c>
      <c r="C41" s="3">
        <v>40</v>
      </c>
      <c r="D41" s="3" t="s">
        <v>183</v>
      </c>
      <c r="E41" s="3">
        <f t="shared" si="0"/>
        <v>1100</v>
      </c>
    </row>
    <row r="42" spans="1:5" x14ac:dyDescent="0.25">
      <c r="A42" s="1" t="s">
        <v>184</v>
      </c>
      <c r="B42" s="1" t="s">
        <v>185</v>
      </c>
      <c r="C42" s="3">
        <v>41</v>
      </c>
      <c r="D42" s="3" t="s">
        <v>186</v>
      </c>
      <c r="E42" s="3">
        <f t="shared" si="0"/>
        <v>1300</v>
      </c>
    </row>
    <row r="43" spans="1:5" x14ac:dyDescent="0.25">
      <c r="A43" s="1" t="s">
        <v>187</v>
      </c>
      <c r="B43" s="1" t="s">
        <v>188</v>
      </c>
      <c r="C43" s="3">
        <v>42</v>
      </c>
      <c r="D43" s="3" t="s">
        <v>189</v>
      </c>
      <c r="E43" s="3">
        <f t="shared" si="0"/>
        <v>1400</v>
      </c>
    </row>
    <row r="44" spans="1:5" x14ac:dyDescent="0.25">
      <c r="A44" s="1" t="s">
        <v>190</v>
      </c>
      <c r="B44" s="1" t="s">
        <v>191</v>
      </c>
      <c r="C44" s="3">
        <v>43</v>
      </c>
      <c r="D44" s="3" t="s">
        <v>192</v>
      </c>
      <c r="E44" s="3">
        <f t="shared" si="0"/>
        <v>1510</v>
      </c>
    </row>
    <row r="45" spans="1:5" x14ac:dyDescent="0.25">
      <c r="A45" s="1" t="s">
        <v>193</v>
      </c>
      <c r="B45" s="1" t="s">
        <v>194</v>
      </c>
      <c r="C45" s="3">
        <v>44</v>
      </c>
      <c r="D45" s="3" t="s">
        <v>195</v>
      </c>
      <c r="E45" s="3">
        <f t="shared" si="0"/>
        <v>1520</v>
      </c>
    </row>
    <row r="46" spans="1:5" x14ac:dyDescent="0.25">
      <c r="A46" s="1" t="s">
        <v>196</v>
      </c>
      <c r="B46" s="1" t="s">
        <v>197</v>
      </c>
      <c r="C46" s="3">
        <v>45</v>
      </c>
      <c r="D46" s="3" t="s">
        <v>198</v>
      </c>
      <c r="E46" s="3">
        <f t="shared" si="0"/>
        <v>1530</v>
      </c>
    </row>
    <row r="47" spans="1:5" x14ac:dyDescent="0.25">
      <c r="A47" s="1" t="s">
        <v>199</v>
      </c>
      <c r="B47" s="1" t="s">
        <v>200</v>
      </c>
      <c r="C47" s="3">
        <v>46</v>
      </c>
      <c r="D47" s="3" t="s">
        <v>201</v>
      </c>
      <c r="E47" s="3">
        <f t="shared" si="0"/>
        <v>1550</v>
      </c>
    </row>
    <row r="48" spans="1:5" x14ac:dyDescent="0.25">
      <c r="A48" s="1" t="s">
        <v>202</v>
      </c>
      <c r="B48" s="1" t="s">
        <v>203</v>
      </c>
      <c r="C48" s="3">
        <v>47</v>
      </c>
      <c r="D48" s="3" t="s">
        <v>204</v>
      </c>
      <c r="E48" s="3">
        <f t="shared" si="0"/>
        <v>1560</v>
      </c>
    </row>
    <row r="49" spans="1:5" x14ac:dyDescent="0.25">
      <c r="A49" s="1" t="s">
        <v>205</v>
      </c>
      <c r="B49" s="1" t="s">
        <v>206</v>
      </c>
      <c r="C49" s="3">
        <v>48</v>
      </c>
      <c r="D49" s="3" t="s">
        <v>207</v>
      </c>
      <c r="E49" s="3">
        <f t="shared" si="0"/>
        <v>1570</v>
      </c>
    </row>
    <row r="50" spans="1:5" x14ac:dyDescent="0.25">
      <c r="A50" s="1" t="s">
        <v>208</v>
      </c>
      <c r="B50" s="1" t="s">
        <v>209</v>
      </c>
      <c r="C50" s="3">
        <v>49</v>
      </c>
      <c r="D50" s="3" t="s">
        <v>210</v>
      </c>
      <c r="E50" s="3">
        <f t="shared" si="0"/>
        <v>1580</v>
      </c>
    </row>
    <row r="51" spans="1:5" ht="30" x14ac:dyDescent="0.25">
      <c r="A51" s="1" t="s">
        <v>211</v>
      </c>
      <c r="B51" s="1" t="s">
        <v>212</v>
      </c>
      <c r="C51" s="3">
        <v>50</v>
      </c>
      <c r="D51" s="3" t="s">
        <v>213</v>
      </c>
      <c r="E51" s="3">
        <f t="shared" si="0"/>
        <v>1581</v>
      </c>
    </row>
    <row r="52" spans="1:5" x14ac:dyDescent="0.25">
      <c r="A52" s="1" t="s">
        <v>214</v>
      </c>
      <c r="B52" s="1" t="s">
        <v>215</v>
      </c>
      <c r="C52" s="3">
        <v>51</v>
      </c>
      <c r="D52" s="3" t="s">
        <v>216</v>
      </c>
      <c r="E52" s="3">
        <f t="shared" si="0"/>
        <v>1582</v>
      </c>
    </row>
    <row r="53" spans="1:5" x14ac:dyDescent="0.25">
      <c r="A53" s="1" t="s">
        <v>217</v>
      </c>
      <c r="B53" s="1" t="s">
        <v>218</v>
      </c>
      <c r="C53" s="3">
        <v>52</v>
      </c>
      <c r="D53" s="3" t="s">
        <v>219</v>
      </c>
      <c r="E53" s="3">
        <f t="shared" si="0"/>
        <v>1583</v>
      </c>
    </row>
    <row r="54" spans="1:5" x14ac:dyDescent="0.25">
      <c r="A54" s="1" t="s">
        <v>220</v>
      </c>
      <c r="B54" s="1" t="s">
        <v>221</v>
      </c>
      <c r="C54" s="3">
        <v>53</v>
      </c>
      <c r="D54" s="3" t="s">
        <v>222</v>
      </c>
      <c r="E54" s="3">
        <f t="shared" si="0"/>
        <v>1584</v>
      </c>
    </row>
    <row r="55" spans="1:5" x14ac:dyDescent="0.25">
      <c r="A55" s="1" t="s">
        <v>223</v>
      </c>
      <c r="B55" s="1" t="s">
        <v>224</v>
      </c>
      <c r="C55" s="3">
        <v>54</v>
      </c>
      <c r="D55" s="3" t="s">
        <v>225</v>
      </c>
      <c r="E55" s="3">
        <f t="shared" si="0"/>
        <v>1585</v>
      </c>
    </row>
    <row r="56" spans="1:5" x14ac:dyDescent="0.25">
      <c r="A56" s="1" t="s">
        <v>226</v>
      </c>
      <c r="B56" s="1" t="s">
        <v>227</v>
      </c>
      <c r="C56" s="3">
        <v>55</v>
      </c>
      <c r="D56" s="3" t="s">
        <v>228</v>
      </c>
      <c r="E56" s="3">
        <f t="shared" si="0"/>
        <v>1586</v>
      </c>
    </row>
    <row r="57" spans="1:5" x14ac:dyDescent="0.25">
      <c r="A57" s="1" t="s">
        <v>229</v>
      </c>
      <c r="B57" s="1" t="s">
        <v>230</v>
      </c>
      <c r="C57" s="3">
        <v>56</v>
      </c>
      <c r="D57" s="3" t="s">
        <v>231</v>
      </c>
      <c r="E57" s="3">
        <f t="shared" si="0"/>
        <v>1590</v>
      </c>
    </row>
    <row r="58" spans="1:5" x14ac:dyDescent="0.25">
      <c r="A58" s="1" t="s">
        <v>232</v>
      </c>
      <c r="B58" s="1" t="s">
        <v>233</v>
      </c>
      <c r="C58" s="3">
        <v>57</v>
      </c>
      <c r="D58" s="3" t="s">
        <v>234</v>
      </c>
      <c r="E58" s="3">
        <f t="shared" si="0"/>
        <v>1700</v>
      </c>
    </row>
    <row r="59" spans="1:5" x14ac:dyDescent="0.25">
      <c r="A59" s="1" t="s">
        <v>235</v>
      </c>
      <c r="B59" s="1" t="s">
        <v>236</v>
      </c>
      <c r="C59" s="3">
        <v>58</v>
      </c>
      <c r="D59" s="3" t="s">
        <v>237</v>
      </c>
      <c r="E59" s="3">
        <f t="shared" si="0"/>
        <v>1800</v>
      </c>
    </row>
    <row r="60" spans="1:5" x14ac:dyDescent="0.25">
      <c r="A60" s="1" t="s">
        <v>238</v>
      </c>
      <c r="B60" s="1" t="s">
        <v>239</v>
      </c>
      <c r="C60" s="3">
        <v>59</v>
      </c>
      <c r="D60" s="3" t="s">
        <v>240</v>
      </c>
      <c r="E60" s="3">
        <f t="shared" si="0"/>
        <v>2010</v>
      </c>
    </row>
    <row r="61" spans="1:5" x14ac:dyDescent="0.25">
      <c r="A61" s="1" t="s">
        <v>241</v>
      </c>
      <c r="B61" s="1" t="s">
        <v>242</v>
      </c>
      <c r="C61" s="3">
        <v>60</v>
      </c>
      <c r="D61" s="3" t="s">
        <v>243</v>
      </c>
      <c r="E61" s="3">
        <f t="shared" si="0"/>
        <v>2020</v>
      </c>
    </row>
    <row r="62" spans="1:5" x14ac:dyDescent="0.25">
      <c r="A62" s="1" t="s">
        <v>244</v>
      </c>
      <c r="B62" s="1" t="s">
        <v>245</v>
      </c>
      <c r="C62" s="3">
        <v>61</v>
      </c>
      <c r="D62" s="3" t="s">
        <v>246</v>
      </c>
      <c r="E62" s="3">
        <f t="shared" si="0"/>
        <v>2100</v>
      </c>
    </row>
    <row r="63" spans="1:5" x14ac:dyDescent="0.25">
      <c r="A63" s="1" t="s">
        <v>247</v>
      </c>
      <c r="B63" s="1" t="s">
        <v>248</v>
      </c>
      <c r="C63" s="3">
        <v>62</v>
      </c>
      <c r="D63" s="3" t="s">
        <v>249</v>
      </c>
      <c r="E63" s="3">
        <f t="shared" si="0"/>
        <v>2200</v>
      </c>
    </row>
    <row r="64" spans="1:5" x14ac:dyDescent="0.25">
      <c r="A64" s="1" t="s">
        <v>250</v>
      </c>
      <c r="B64" s="1" t="s">
        <v>251</v>
      </c>
      <c r="C64" s="3">
        <v>63</v>
      </c>
      <c r="D64" s="3" t="s">
        <v>252</v>
      </c>
      <c r="E64" s="3">
        <f t="shared" si="0"/>
        <v>2300</v>
      </c>
    </row>
    <row r="65" spans="1:5" x14ac:dyDescent="0.25">
      <c r="A65" s="1" t="s">
        <v>253</v>
      </c>
      <c r="B65" s="1" t="s">
        <v>254</v>
      </c>
      <c r="C65" s="3">
        <v>64</v>
      </c>
      <c r="D65" s="3" t="s">
        <v>255</v>
      </c>
      <c r="E65" s="3">
        <f t="shared" si="0"/>
        <v>2400</v>
      </c>
    </row>
    <row r="66" spans="1:5" x14ac:dyDescent="0.25">
      <c r="A66" s="1" t="s">
        <v>256</v>
      </c>
      <c r="B66" s="1" t="s">
        <v>257</v>
      </c>
      <c r="C66" s="3">
        <v>65</v>
      </c>
      <c r="D66" s="3" t="s">
        <v>258</v>
      </c>
      <c r="E66" s="3">
        <f t="shared" si="0"/>
        <v>2500</v>
      </c>
    </row>
    <row r="67" spans="1:5" x14ac:dyDescent="0.25">
      <c r="A67" s="1" t="s">
        <v>259</v>
      </c>
      <c r="B67" s="1" t="s">
        <v>260</v>
      </c>
      <c r="C67" s="3">
        <v>66</v>
      </c>
      <c r="D67" s="3" t="s">
        <v>261</v>
      </c>
      <c r="E67" s="3">
        <f t="shared" si="0"/>
        <v>2600</v>
      </c>
    </row>
    <row r="68" spans="1:5" x14ac:dyDescent="0.25">
      <c r="A68" s="1" t="s">
        <v>262</v>
      </c>
      <c r="B68" s="1" t="s">
        <v>263</v>
      </c>
      <c r="C68" s="3">
        <v>67</v>
      </c>
      <c r="D68" s="3" t="s">
        <v>264</v>
      </c>
      <c r="E68" s="3">
        <f t="shared" ref="E68:E82" si="1">A68*1</f>
        <v>2650</v>
      </c>
    </row>
    <row r="69" spans="1:5" ht="30" x14ac:dyDescent="0.25">
      <c r="A69" s="1" t="s">
        <v>265</v>
      </c>
      <c r="B69" s="1" t="s">
        <v>266</v>
      </c>
      <c r="C69" s="3">
        <v>68</v>
      </c>
      <c r="D69" s="3" t="s">
        <v>267</v>
      </c>
      <c r="E69" s="3">
        <f t="shared" si="1"/>
        <v>2660</v>
      </c>
    </row>
    <row r="70" spans="1:5" x14ac:dyDescent="0.25">
      <c r="A70" s="1" t="s">
        <v>268</v>
      </c>
      <c r="B70" s="1" t="s">
        <v>269</v>
      </c>
      <c r="C70" s="3">
        <v>69</v>
      </c>
      <c r="D70" s="3" t="s">
        <v>270</v>
      </c>
      <c r="E70" s="3">
        <f t="shared" si="1"/>
        <v>2700</v>
      </c>
    </row>
    <row r="71" spans="1:5" x14ac:dyDescent="0.25">
      <c r="A71" s="1" t="s">
        <v>271</v>
      </c>
      <c r="B71" s="1" t="s">
        <v>272</v>
      </c>
      <c r="C71" s="3">
        <v>70</v>
      </c>
      <c r="D71" s="3" t="s">
        <v>273</v>
      </c>
      <c r="E71" s="3">
        <f t="shared" si="1"/>
        <v>2800</v>
      </c>
    </row>
    <row r="72" spans="1:5" x14ac:dyDescent="0.25">
      <c r="A72" s="1" t="s">
        <v>274</v>
      </c>
      <c r="B72" s="1" t="s">
        <v>275</v>
      </c>
      <c r="C72" s="3">
        <v>71</v>
      </c>
      <c r="D72" s="3" t="s">
        <v>276</v>
      </c>
      <c r="E72" s="3">
        <f t="shared" si="1"/>
        <v>2850</v>
      </c>
    </row>
    <row r="73" spans="1:5" x14ac:dyDescent="0.25">
      <c r="A73" s="1" t="s">
        <v>277</v>
      </c>
      <c r="B73" s="1" t="s">
        <v>278</v>
      </c>
      <c r="C73" s="3">
        <v>72</v>
      </c>
      <c r="D73" s="3" t="s">
        <v>279</v>
      </c>
      <c r="E73" s="3">
        <f t="shared" si="1"/>
        <v>2950</v>
      </c>
    </row>
    <row r="74" spans="1:5" x14ac:dyDescent="0.25">
      <c r="A74" s="1" t="s">
        <v>280</v>
      </c>
      <c r="B74" s="1" t="s">
        <v>281</v>
      </c>
      <c r="C74" s="3">
        <v>73</v>
      </c>
      <c r="D74" s="3" t="s">
        <v>282</v>
      </c>
      <c r="E74" s="3">
        <f t="shared" si="1"/>
        <v>3000</v>
      </c>
    </row>
    <row r="75" spans="1:5" x14ac:dyDescent="0.25">
      <c r="A75" s="1" t="s">
        <v>283</v>
      </c>
      <c r="B75" s="1" t="s">
        <v>284</v>
      </c>
      <c r="C75" s="3">
        <v>74</v>
      </c>
      <c r="D75" s="3" t="s">
        <v>285</v>
      </c>
      <c r="E75" s="3">
        <f t="shared" si="1"/>
        <v>3001</v>
      </c>
    </row>
    <row r="76" spans="1:5" x14ac:dyDescent="0.25">
      <c r="A76" s="1" t="s">
        <v>286</v>
      </c>
      <c r="B76" s="1" t="s">
        <v>287</v>
      </c>
      <c r="C76" s="3">
        <v>75</v>
      </c>
      <c r="D76" s="3" t="s">
        <v>288</v>
      </c>
      <c r="E76" s="3">
        <f t="shared" si="1"/>
        <v>3010</v>
      </c>
    </row>
    <row r="77" spans="1:5" x14ac:dyDescent="0.25">
      <c r="A77" s="1" t="s">
        <v>289</v>
      </c>
      <c r="B77" s="1" t="s">
        <v>290</v>
      </c>
      <c r="C77" s="3">
        <v>76</v>
      </c>
      <c r="D77" s="3" t="s">
        <v>291</v>
      </c>
      <c r="E77" s="3">
        <f t="shared" si="1"/>
        <v>3020</v>
      </c>
    </row>
    <row r="78" spans="1:5" x14ac:dyDescent="0.25">
      <c r="A78" s="1" t="s">
        <v>292</v>
      </c>
      <c r="B78" s="1" t="s">
        <v>293</v>
      </c>
      <c r="C78" s="3">
        <v>77</v>
      </c>
      <c r="D78" s="3" t="s">
        <v>294</v>
      </c>
      <c r="E78" s="3">
        <f t="shared" si="1"/>
        <v>3030</v>
      </c>
    </row>
    <row r="79" spans="1:5" x14ac:dyDescent="0.25">
      <c r="A79" s="1" t="s">
        <v>295</v>
      </c>
      <c r="B79" s="1" t="s">
        <v>296</v>
      </c>
      <c r="C79" s="3">
        <v>78</v>
      </c>
      <c r="D79" s="3" t="s">
        <v>297</v>
      </c>
      <c r="E79" s="3">
        <f t="shared" si="1"/>
        <v>3040</v>
      </c>
    </row>
    <row r="80" spans="1:5" x14ac:dyDescent="0.25">
      <c r="A80" s="1" t="s">
        <v>298</v>
      </c>
      <c r="B80" s="1" t="s">
        <v>299</v>
      </c>
      <c r="C80" s="3">
        <v>79</v>
      </c>
      <c r="D80" s="3" t="s">
        <v>300</v>
      </c>
      <c r="E80" s="3">
        <f t="shared" si="1"/>
        <v>3050</v>
      </c>
    </row>
    <row r="81" spans="1:5" ht="30" x14ac:dyDescent="0.25">
      <c r="A81" s="1" t="s">
        <v>301</v>
      </c>
      <c r="B81" s="1" t="s">
        <v>302</v>
      </c>
      <c r="C81" s="3">
        <v>80</v>
      </c>
      <c r="D81" s="3" t="s">
        <v>303</v>
      </c>
      <c r="E81" s="3">
        <f t="shared" si="1"/>
        <v>3060</v>
      </c>
    </row>
    <row r="82" spans="1:5" x14ac:dyDescent="0.25">
      <c r="A82" s="1" t="s">
        <v>304</v>
      </c>
      <c r="B82" s="1" t="s">
        <v>305</v>
      </c>
      <c r="C82" s="3">
        <v>81</v>
      </c>
      <c r="D82" s="3" t="s">
        <v>306</v>
      </c>
      <c r="E82" s="3">
        <f t="shared" si="1"/>
        <v>3100</v>
      </c>
    </row>
  </sheetData>
  <mergeCells count="1">
    <mergeCell ref="C1:E1"/>
  </mergeCells>
  <printOptions horizontalCentered="1"/>
  <pageMargins left="0.11811023622047245" right="0" top="0.74803149606299213" bottom="0.35433070866141736" header="0.31496062992125984" footer="0.1181102362204724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6C214-0B91-4AC6-8BF0-69BED74743F1}">
  <sheetPr codeName="Foglio2"/>
  <dimension ref="A1:C90"/>
  <sheetViews>
    <sheetView workbookViewId="0">
      <selection activeCell="G38" sqref="G38"/>
    </sheetView>
  </sheetViews>
  <sheetFormatPr defaultColWidth="8.85546875" defaultRowHeight="12.75" x14ac:dyDescent="0.2"/>
  <cols>
    <col min="1" max="1" width="4.28515625" style="25" customWidth="1"/>
    <col min="2" max="2" width="76.42578125" style="17" customWidth="1"/>
    <col min="3" max="3" width="6.7109375" style="22" customWidth="1"/>
    <col min="4" max="16384" width="8.85546875" style="17"/>
  </cols>
  <sheetData>
    <row r="1" spans="1:3" ht="23.45" customHeight="1" x14ac:dyDescent="0.2">
      <c r="A1" s="23" t="s">
        <v>657</v>
      </c>
      <c r="B1" s="19" t="s">
        <v>568</v>
      </c>
      <c r="C1" s="19" t="s">
        <v>567</v>
      </c>
    </row>
    <row r="2" spans="1:3" x14ac:dyDescent="0.2">
      <c r="A2" s="24">
        <v>1</v>
      </c>
      <c r="B2" s="20" t="s">
        <v>658</v>
      </c>
      <c r="C2" s="21">
        <v>0</v>
      </c>
    </row>
    <row r="3" spans="1:3" x14ac:dyDescent="0.2">
      <c r="A3" s="24">
        <v>2</v>
      </c>
      <c r="B3" s="18" t="s">
        <v>569</v>
      </c>
      <c r="C3" s="21">
        <v>1</v>
      </c>
    </row>
    <row r="4" spans="1:3" x14ac:dyDescent="0.2">
      <c r="A4" s="24">
        <v>3</v>
      </c>
      <c r="B4" s="18" t="s">
        <v>570</v>
      </c>
      <c r="C4" s="21">
        <v>2</v>
      </c>
    </row>
    <row r="5" spans="1:3" x14ac:dyDescent="0.2">
      <c r="A5" s="24">
        <v>4</v>
      </c>
      <c r="B5" s="18" t="s">
        <v>571</v>
      </c>
      <c r="C5" s="21">
        <v>3</v>
      </c>
    </row>
    <row r="6" spans="1:3" x14ac:dyDescent="0.2">
      <c r="A6" s="24">
        <v>5</v>
      </c>
      <c r="B6" s="18" t="s">
        <v>572</v>
      </c>
      <c r="C6" s="21">
        <v>5</v>
      </c>
    </row>
    <row r="7" spans="1:3" x14ac:dyDescent="0.2">
      <c r="A7" s="24">
        <v>6</v>
      </c>
      <c r="B7" s="18" t="s">
        <v>573</v>
      </c>
      <c r="C7" s="21">
        <v>6</v>
      </c>
    </row>
    <row r="8" spans="1:3" x14ac:dyDescent="0.2">
      <c r="A8" s="24">
        <v>7</v>
      </c>
      <c r="B8" s="18" t="s">
        <v>574</v>
      </c>
      <c r="C8" s="21">
        <v>7</v>
      </c>
    </row>
    <row r="9" spans="1:3" x14ac:dyDescent="0.2">
      <c r="A9" s="24">
        <v>8</v>
      </c>
      <c r="B9" s="18" t="s">
        <v>575</v>
      </c>
      <c r="C9" s="21">
        <v>8</v>
      </c>
    </row>
    <row r="10" spans="1:3" x14ac:dyDescent="0.2">
      <c r="A10" s="24">
        <v>9</v>
      </c>
      <c r="B10" s="18" t="s">
        <v>576</v>
      </c>
      <c r="C10" s="21">
        <v>9</v>
      </c>
    </row>
    <row r="11" spans="1:3" x14ac:dyDescent="0.2">
      <c r="A11" s="24">
        <v>10</v>
      </c>
      <c r="B11" s="18" t="s">
        <v>577</v>
      </c>
      <c r="C11" s="21">
        <v>10</v>
      </c>
    </row>
    <row r="12" spans="1:3" x14ac:dyDescent="0.2">
      <c r="A12" s="24">
        <v>11</v>
      </c>
      <c r="B12" s="18" t="s">
        <v>578</v>
      </c>
      <c r="C12" s="21">
        <v>11</v>
      </c>
    </row>
    <row r="13" spans="1:3" x14ac:dyDescent="0.2">
      <c r="A13" s="24">
        <v>12</v>
      </c>
      <c r="B13" s="18" t="s">
        <v>579</v>
      </c>
      <c r="C13" s="21">
        <v>12</v>
      </c>
    </row>
    <row r="14" spans="1:3" x14ac:dyDescent="0.2">
      <c r="A14" s="24">
        <v>13</v>
      </c>
      <c r="B14" s="18" t="s">
        <v>580</v>
      </c>
      <c r="C14" s="21">
        <v>13</v>
      </c>
    </row>
    <row r="15" spans="1:3" x14ac:dyDescent="0.2">
      <c r="A15" s="24">
        <v>14</v>
      </c>
      <c r="B15" s="18" t="s">
        <v>581</v>
      </c>
      <c r="C15" s="21">
        <v>14</v>
      </c>
    </row>
    <row r="16" spans="1:3" x14ac:dyDescent="0.2">
      <c r="A16" s="24">
        <v>15</v>
      </c>
      <c r="B16" s="18" t="s">
        <v>582</v>
      </c>
      <c r="C16" s="21">
        <v>15</v>
      </c>
    </row>
    <row r="17" spans="1:3" ht="25.5" x14ac:dyDescent="0.2">
      <c r="A17" s="24">
        <v>16</v>
      </c>
      <c r="B17" s="18" t="s">
        <v>583</v>
      </c>
      <c r="C17" s="21">
        <v>16</v>
      </c>
    </row>
    <row r="18" spans="1:3" x14ac:dyDescent="0.2">
      <c r="A18" s="24">
        <v>17</v>
      </c>
      <c r="B18" s="18" t="s">
        <v>584</v>
      </c>
      <c r="C18" s="21">
        <v>17</v>
      </c>
    </row>
    <row r="19" spans="1:3" x14ac:dyDescent="0.2">
      <c r="A19" s="24">
        <v>18</v>
      </c>
      <c r="B19" s="18" t="s">
        <v>585</v>
      </c>
      <c r="C19" s="21">
        <v>18</v>
      </c>
    </row>
    <row r="20" spans="1:3" x14ac:dyDescent="0.2">
      <c r="A20" s="24">
        <v>19</v>
      </c>
      <c r="B20" s="18" t="s">
        <v>586</v>
      </c>
      <c r="C20" s="21">
        <v>19</v>
      </c>
    </row>
    <row r="21" spans="1:3" x14ac:dyDescent="0.2">
      <c r="A21" s="24">
        <v>20</v>
      </c>
      <c r="B21" s="18" t="s">
        <v>587</v>
      </c>
      <c r="C21" s="21">
        <v>20</v>
      </c>
    </row>
    <row r="22" spans="1:3" x14ac:dyDescent="0.2">
      <c r="A22" s="24">
        <v>21</v>
      </c>
      <c r="B22" s="18" t="s">
        <v>588</v>
      </c>
      <c r="C22" s="21">
        <v>21</v>
      </c>
    </row>
    <row r="23" spans="1:3" x14ac:dyDescent="0.2">
      <c r="A23" s="24">
        <v>22</v>
      </c>
      <c r="B23" s="18" t="s">
        <v>589</v>
      </c>
      <c r="C23" s="21">
        <v>22</v>
      </c>
    </row>
    <row r="24" spans="1:3" x14ac:dyDescent="0.2">
      <c r="A24" s="24">
        <v>23</v>
      </c>
      <c r="B24" s="18" t="s">
        <v>590</v>
      </c>
      <c r="C24" s="21">
        <v>23</v>
      </c>
    </row>
    <row r="25" spans="1:3" x14ac:dyDescent="0.2">
      <c r="A25" s="24">
        <v>24</v>
      </c>
      <c r="B25" s="18" t="s">
        <v>591</v>
      </c>
      <c r="C25" s="21">
        <v>24</v>
      </c>
    </row>
    <row r="26" spans="1:3" x14ac:dyDescent="0.2">
      <c r="A26" s="24">
        <v>25</v>
      </c>
      <c r="B26" s="18" t="s">
        <v>592</v>
      </c>
      <c r="C26" s="21">
        <v>25</v>
      </c>
    </row>
    <row r="27" spans="1:3" ht="25.5" x14ac:dyDescent="0.2">
      <c r="A27" s="24">
        <v>26</v>
      </c>
      <c r="B27" s="18" t="s">
        <v>593</v>
      </c>
      <c r="C27" s="21">
        <v>26</v>
      </c>
    </row>
    <row r="28" spans="1:3" ht="25.5" x14ac:dyDescent="0.2">
      <c r="A28" s="24">
        <v>27</v>
      </c>
      <c r="B28" s="18" t="s">
        <v>594</v>
      </c>
      <c r="C28" s="21">
        <v>27</v>
      </c>
    </row>
    <row r="29" spans="1:3" x14ac:dyDescent="0.2">
      <c r="A29" s="24">
        <v>28</v>
      </c>
      <c r="B29" s="18" t="s">
        <v>595</v>
      </c>
      <c r="C29" s="21">
        <v>28</v>
      </c>
    </row>
    <row r="30" spans="1:3" x14ac:dyDescent="0.2">
      <c r="A30" s="24">
        <v>29</v>
      </c>
      <c r="B30" s="18" t="s">
        <v>596</v>
      </c>
      <c r="C30" s="21">
        <v>29</v>
      </c>
    </row>
    <row r="31" spans="1:3" x14ac:dyDescent="0.2">
      <c r="A31" s="24">
        <v>30</v>
      </c>
      <c r="B31" s="18" t="s">
        <v>597</v>
      </c>
      <c r="C31" s="21">
        <v>30</v>
      </c>
    </row>
    <row r="32" spans="1:3" x14ac:dyDescent="0.2">
      <c r="A32" s="24">
        <v>31</v>
      </c>
      <c r="B32" s="18" t="s">
        <v>598</v>
      </c>
      <c r="C32" s="21">
        <v>31</v>
      </c>
    </row>
    <row r="33" spans="1:3" x14ac:dyDescent="0.2">
      <c r="A33" s="24">
        <v>32</v>
      </c>
      <c r="B33" s="18" t="s">
        <v>599</v>
      </c>
      <c r="C33" s="21">
        <v>32</v>
      </c>
    </row>
    <row r="34" spans="1:3" x14ac:dyDescent="0.2">
      <c r="A34" s="24">
        <v>33</v>
      </c>
      <c r="B34" s="18" t="s">
        <v>600</v>
      </c>
      <c r="C34" s="21">
        <v>33</v>
      </c>
    </row>
    <row r="35" spans="1:3" x14ac:dyDescent="0.2">
      <c r="A35" s="24">
        <v>34</v>
      </c>
      <c r="B35" s="18" t="s">
        <v>601</v>
      </c>
      <c r="C35" s="21">
        <v>35</v>
      </c>
    </row>
    <row r="36" spans="1:3" x14ac:dyDescent="0.2">
      <c r="A36" s="24">
        <v>35</v>
      </c>
      <c r="B36" s="18" t="s">
        <v>602</v>
      </c>
      <c r="C36" s="21">
        <v>36</v>
      </c>
    </row>
    <row r="37" spans="1:3" x14ac:dyDescent="0.2">
      <c r="A37" s="24">
        <v>36</v>
      </c>
      <c r="B37" s="18" t="s">
        <v>603</v>
      </c>
      <c r="C37" s="21">
        <v>37</v>
      </c>
    </row>
    <row r="38" spans="1:3" x14ac:dyDescent="0.2">
      <c r="A38" s="24">
        <v>37</v>
      </c>
      <c r="B38" s="18" t="s">
        <v>604</v>
      </c>
      <c r="C38" s="21">
        <v>38</v>
      </c>
    </row>
    <row r="39" spans="1:3" x14ac:dyDescent="0.2">
      <c r="A39" s="24">
        <v>38</v>
      </c>
      <c r="B39" s="18" t="s">
        <v>605</v>
      </c>
      <c r="C39" s="21">
        <v>39</v>
      </c>
    </row>
    <row r="40" spans="1:3" x14ac:dyDescent="0.2">
      <c r="A40" s="24">
        <v>39</v>
      </c>
      <c r="B40" s="18" t="s">
        <v>606</v>
      </c>
      <c r="C40" s="21">
        <v>41</v>
      </c>
    </row>
    <row r="41" spans="1:3" x14ac:dyDescent="0.2">
      <c r="A41" s="24">
        <v>40</v>
      </c>
      <c r="B41" s="18" t="s">
        <v>607</v>
      </c>
      <c r="C41" s="21">
        <v>42</v>
      </c>
    </row>
    <row r="42" spans="1:3" x14ac:dyDescent="0.2">
      <c r="A42" s="24">
        <v>41</v>
      </c>
      <c r="B42" s="18" t="s">
        <v>608</v>
      </c>
      <c r="C42" s="21">
        <v>43</v>
      </c>
    </row>
    <row r="43" spans="1:3" x14ac:dyDescent="0.2">
      <c r="A43" s="24">
        <v>42</v>
      </c>
      <c r="B43" s="18" t="s">
        <v>609</v>
      </c>
      <c r="C43" s="21">
        <v>45</v>
      </c>
    </row>
    <row r="44" spans="1:3" x14ac:dyDescent="0.2">
      <c r="A44" s="24">
        <v>43</v>
      </c>
      <c r="B44" s="18" t="s">
        <v>610</v>
      </c>
      <c r="C44" s="21">
        <v>46</v>
      </c>
    </row>
    <row r="45" spans="1:3" x14ac:dyDescent="0.2">
      <c r="A45" s="24">
        <v>44</v>
      </c>
      <c r="B45" s="18" t="s">
        <v>611</v>
      </c>
      <c r="C45" s="21">
        <v>47</v>
      </c>
    </row>
    <row r="46" spans="1:3" x14ac:dyDescent="0.2">
      <c r="A46" s="24">
        <v>45</v>
      </c>
      <c r="B46" s="18" t="s">
        <v>612</v>
      </c>
      <c r="C46" s="21">
        <v>49</v>
      </c>
    </row>
    <row r="47" spans="1:3" x14ac:dyDescent="0.2">
      <c r="A47" s="24">
        <v>46</v>
      </c>
      <c r="B47" s="18" t="s">
        <v>613</v>
      </c>
      <c r="C47" s="21">
        <v>50</v>
      </c>
    </row>
    <row r="48" spans="1:3" x14ac:dyDescent="0.2">
      <c r="A48" s="24">
        <v>47</v>
      </c>
      <c r="B48" s="18" t="s">
        <v>614</v>
      </c>
      <c r="C48" s="21">
        <v>51</v>
      </c>
    </row>
    <row r="49" spans="1:3" x14ac:dyDescent="0.2">
      <c r="A49" s="24">
        <v>48</v>
      </c>
      <c r="B49" s="18" t="s">
        <v>615</v>
      </c>
      <c r="C49" s="21">
        <v>52</v>
      </c>
    </row>
    <row r="50" spans="1:3" x14ac:dyDescent="0.2">
      <c r="A50" s="24">
        <v>49</v>
      </c>
      <c r="B50" s="18" t="s">
        <v>616</v>
      </c>
      <c r="C50" s="21">
        <v>53</v>
      </c>
    </row>
    <row r="51" spans="1:3" x14ac:dyDescent="0.2">
      <c r="A51" s="24">
        <v>50</v>
      </c>
      <c r="B51" s="18" t="s">
        <v>617</v>
      </c>
      <c r="C51" s="21">
        <v>55</v>
      </c>
    </row>
    <row r="52" spans="1:3" x14ac:dyDescent="0.2">
      <c r="A52" s="24">
        <v>51</v>
      </c>
      <c r="B52" s="18" t="s">
        <v>618</v>
      </c>
      <c r="C52" s="21">
        <v>56</v>
      </c>
    </row>
    <row r="53" spans="1:3" x14ac:dyDescent="0.2">
      <c r="A53" s="24">
        <v>52</v>
      </c>
      <c r="B53" s="18" t="s">
        <v>619</v>
      </c>
      <c r="C53" s="21">
        <v>58</v>
      </c>
    </row>
    <row r="54" spans="1:3" ht="25.5" x14ac:dyDescent="0.2">
      <c r="A54" s="24">
        <v>53</v>
      </c>
      <c r="B54" s="18" t="s">
        <v>620</v>
      </c>
      <c r="C54" s="21">
        <v>59</v>
      </c>
    </row>
    <row r="55" spans="1:3" x14ac:dyDescent="0.2">
      <c r="A55" s="24">
        <v>54</v>
      </c>
      <c r="B55" s="18" t="s">
        <v>621</v>
      </c>
      <c r="C55" s="21">
        <v>60</v>
      </c>
    </row>
    <row r="56" spans="1:3" x14ac:dyDescent="0.2">
      <c r="A56" s="24">
        <v>55</v>
      </c>
      <c r="B56" s="18" t="s">
        <v>622</v>
      </c>
      <c r="C56" s="21">
        <v>61</v>
      </c>
    </row>
    <row r="57" spans="1:3" x14ac:dyDescent="0.2">
      <c r="A57" s="24">
        <v>56</v>
      </c>
      <c r="B57" s="18" t="s">
        <v>623</v>
      </c>
      <c r="C57" s="21">
        <v>62</v>
      </c>
    </row>
    <row r="58" spans="1:3" x14ac:dyDescent="0.2">
      <c r="A58" s="24">
        <v>57</v>
      </c>
      <c r="B58" s="18" t="s">
        <v>624</v>
      </c>
      <c r="C58" s="21">
        <v>63</v>
      </c>
    </row>
    <row r="59" spans="1:3" x14ac:dyDescent="0.2">
      <c r="A59" s="24">
        <v>58</v>
      </c>
      <c r="B59" s="18" t="s">
        <v>625</v>
      </c>
      <c r="C59" s="21">
        <v>64</v>
      </c>
    </row>
    <row r="60" spans="1:3" x14ac:dyDescent="0.2">
      <c r="A60" s="24">
        <v>59</v>
      </c>
      <c r="B60" s="18" t="s">
        <v>626</v>
      </c>
      <c r="C60" s="21">
        <v>65</v>
      </c>
    </row>
    <row r="61" spans="1:3" x14ac:dyDescent="0.2">
      <c r="A61" s="24">
        <v>60</v>
      </c>
      <c r="B61" s="18" t="s">
        <v>627</v>
      </c>
      <c r="C61" s="21">
        <v>66</v>
      </c>
    </row>
    <row r="62" spans="1:3" x14ac:dyDescent="0.2">
      <c r="A62" s="24">
        <v>61</v>
      </c>
      <c r="B62" s="18" t="s">
        <v>628</v>
      </c>
      <c r="C62" s="21">
        <v>68</v>
      </c>
    </row>
    <row r="63" spans="1:3" x14ac:dyDescent="0.2">
      <c r="A63" s="24">
        <v>62</v>
      </c>
      <c r="B63" s="18" t="s">
        <v>629</v>
      </c>
      <c r="C63" s="21">
        <v>69</v>
      </c>
    </row>
    <row r="64" spans="1:3" x14ac:dyDescent="0.2">
      <c r="A64" s="24">
        <v>63</v>
      </c>
      <c r="B64" s="18" t="s">
        <v>630</v>
      </c>
      <c r="C64" s="21">
        <v>70</v>
      </c>
    </row>
    <row r="65" spans="1:3" x14ac:dyDescent="0.2">
      <c r="A65" s="24">
        <v>64</v>
      </c>
      <c r="B65" s="18" t="s">
        <v>631</v>
      </c>
      <c r="C65" s="21">
        <v>71</v>
      </c>
    </row>
    <row r="66" spans="1:3" x14ac:dyDescent="0.2">
      <c r="A66" s="24">
        <v>65</v>
      </c>
      <c r="B66" s="18" t="s">
        <v>632</v>
      </c>
      <c r="C66" s="21">
        <v>72</v>
      </c>
    </row>
    <row r="67" spans="1:3" x14ac:dyDescent="0.2">
      <c r="A67" s="24">
        <v>66</v>
      </c>
      <c r="B67" s="18" t="s">
        <v>633</v>
      </c>
      <c r="C67" s="21">
        <v>73</v>
      </c>
    </row>
    <row r="68" spans="1:3" x14ac:dyDescent="0.2">
      <c r="A68" s="24">
        <v>67</v>
      </c>
      <c r="B68" s="18" t="s">
        <v>634</v>
      </c>
      <c r="C68" s="21">
        <v>74</v>
      </c>
    </row>
    <row r="69" spans="1:3" x14ac:dyDescent="0.2">
      <c r="A69" s="24">
        <v>68</v>
      </c>
      <c r="B69" s="18" t="s">
        <v>635</v>
      </c>
      <c r="C69" s="21">
        <v>75</v>
      </c>
    </row>
    <row r="70" spans="1:3" x14ac:dyDescent="0.2">
      <c r="A70" s="24">
        <v>69</v>
      </c>
      <c r="B70" s="18" t="s">
        <v>636</v>
      </c>
      <c r="C70" s="21">
        <v>77</v>
      </c>
    </row>
    <row r="71" spans="1:3" x14ac:dyDescent="0.2">
      <c r="A71" s="24">
        <v>70</v>
      </c>
      <c r="B71" s="18" t="s">
        <v>637</v>
      </c>
      <c r="C71" s="21">
        <v>78</v>
      </c>
    </row>
    <row r="72" spans="1:3" ht="25.5" x14ac:dyDescent="0.2">
      <c r="A72" s="24">
        <v>71</v>
      </c>
      <c r="B72" s="18" t="s">
        <v>638</v>
      </c>
      <c r="C72" s="21">
        <v>79</v>
      </c>
    </row>
    <row r="73" spans="1:3" x14ac:dyDescent="0.2">
      <c r="A73" s="24">
        <v>72</v>
      </c>
      <c r="B73" s="18" t="s">
        <v>639</v>
      </c>
      <c r="C73" s="21">
        <v>80</v>
      </c>
    </row>
    <row r="74" spans="1:3" x14ac:dyDescent="0.2">
      <c r="A74" s="24">
        <v>73</v>
      </c>
      <c r="B74" s="18" t="s">
        <v>640</v>
      </c>
      <c r="C74" s="21">
        <v>81</v>
      </c>
    </row>
    <row r="75" spans="1:3" x14ac:dyDescent="0.2">
      <c r="A75" s="24">
        <v>74</v>
      </c>
      <c r="B75" s="18" t="s">
        <v>641</v>
      </c>
      <c r="C75" s="21">
        <v>82</v>
      </c>
    </row>
    <row r="76" spans="1:3" x14ac:dyDescent="0.2">
      <c r="A76" s="24">
        <v>75</v>
      </c>
      <c r="B76" s="18" t="s">
        <v>642</v>
      </c>
      <c r="C76" s="21">
        <v>84</v>
      </c>
    </row>
    <row r="77" spans="1:3" x14ac:dyDescent="0.2">
      <c r="A77" s="24">
        <v>76</v>
      </c>
      <c r="B77" s="18" t="s">
        <v>643</v>
      </c>
      <c r="C77" s="21">
        <v>85</v>
      </c>
    </row>
    <row r="78" spans="1:3" x14ac:dyDescent="0.2">
      <c r="A78" s="24">
        <v>77</v>
      </c>
      <c r="B78" s="18" t="s">
        <v>644</v>
      </c>
      <c r="C78" s="21">
        <v>86</v>
      </c>
    </row>
    <row r="79" spans="1:3" x14ac:dyDescent="0.2">
      <c r="A79" s="24">
        <v>78</v>
      </c>
      <c r="B79" s="18" t="s">
        <v>645</v>
      </c>
      <c r="C79" s="21">
        <v>87</v>
      </c>
    </row>
    <row r="80" spans="1:3" x14ac:dyDescent="0.2">
      <c r="A80" s="24">
        <v>79</v>
      </c>
      <c r="B80" s="18" t="s">
        <v>646</v>
      </c>
      <c r="C80" s="21">
        <v>88</v>
      </c>
    </row>
    <row r="81" spans="1:3" x14ac:dyDescent="0.2">
      <c r="A81" s="24">
        <v>80</v>
      </c>
      <c r="B81" s="18" t="s">
        <v>647</v>
      </c>
      <c r="C81" s="21">
        <v>90</v>
      </c>
    </row>
    <row r="82" spans="1:3" x14ac:dyDescent="0.2">
      <c r="A82" s="24">
        <v>81</v>
      </c>
      <c r="B82" s="18" t="s">
        <v>648</v>
      </c>
      <c r="C82" s="21">
        <v>91</v>
      </c>
    </row>
    <row r="83" spans="1:3" x14ac:dyDescent="0.2">
      <c r="A83" s="24">
        <v>82</v>
      </c>
      <c r="B83" s="18" t="s">
        <v>649</v>
      </c>
      <c r="C83" s="21">
        <v>92</v>
      </c>
    </row>
    <row r="84" spans="1:3" x14ac:dyDescent="0.2">
      <c r="A84" s="24">
        <v>83</v>
      </c>
      <c r="B84" s="18" t="s">
        <v>650</v>
      </c>
      <c r="C84" s="21">
        <v>93</v>
      </c>
    </row>
    <row r="85" spans="1:3" x14ac:dyDescent="0.2">
      <c r="A85" s="24">
        <v>84</v>
      </c>
      <c r="B85" s="18" t="s">
        <v>651</v>
      </c>
      <c r="C85" s="21">
        <v>94</v>
      </c>
    </row>
    <row r="86" spans="1:3" x14ac:dyDescent="0.2">
      <c r="A86" s="24">
        <v>85</v>
      </c>
      <c r="B86" s="18" t="s">
        <v>652</v>
      </c>
      <c r="C86" s="21">
        <v>95</v>
      </c>
    </row>
    <row r="87" spans="1:3" x14ac:dyDescent="0.2">
      <c r="A87" s="24">
        <v>86</v>
      </c>
      <c r="B87" s="18" t="s">
        <v>653</v>
      </c>
      <c r="C87" s="21">
        <v>96</v>
      </c>
    </row>
    <row r="88" spans="1:3" x14ac:dyDescent="0.2">
      <c r="A88" s="24">
        <v>87</v>
      </c>
      <c r="B88" s="18" t="s">
        <v>654</v>
      </c>
      <c r="C88" s="21">
        <v>97</v>
      </c>
    </row>
    <row r="89" spans="1:3" ht="25.5" x14ac:dyDescent="0.2">
      <c r="A89" s="24">
        <v>88</v>
      </c>
      <c r="B89" s="18" t="s">
        <v>655</v>
      </c>
      <c r="C89" s="21">
        <v>98</v>
      </c>
    </row>
    <row r="90" spans="1:3" x14ac:dyDescent="0.2">
      <c r="A90" s="24">
        <v>89</v>
      </c>
      <c r="B90" s="18" t="s">
        <v>656</v>
      </c>
      <c r="C90" s="21">
        <v>99</v>
      </c>
    </row>
  </sheetData>
  <phoneticPr fontId="59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glio41"/>
  <dimension ref="A1:K108"/>
  <sheetViews>
    <sheetView workbookViewId="0">
      <selection activeCell="G38" sqref="G38"/>
    </sheetView>
  </sheetViews>
  <sheetFormatPr defaultColWidth="9.140625" defaultRowHeight="14.25" x14ac:dyDescent="0.2"/>
  <cols>
    <col min="1" max="1" width="5.28515625" style="13" customWidth="1"/>
    <col min="2" max="2" width="23.85546875" style="13" bestFit="1" customWidth="1"/>
    <col min="3" max="3" width="6.28515625" style="13" customWidth="1"/>
    <col min="4" max="4" width="25.7109375" style="13" customWidth="1"/>
    <col min="5" max="5" width="23" style="13" customWidth="1"/>
    <col min="6" max="6" width="19.28515625" style="13" bestFit="1" customWidth="1"/>
    <col min="7" max="16384" width="9.140625" style="13"/>
  </cols>
  <sheetData>
    <row r="1" spans="1:6" s="10" customFormat="1" ht="26.45" customHeight="1" x14ac:dyDescent="0.2">
      <c r="A1" s="6">
        <v>1</v>
      </c>
      <c r="B1" s="7" t="s">
        <v>307</v>
      </c>
      <c r="C1" s="7"/>
      <c r="D1" s="8" t="s">
        <v>308</v>
      </c>
      <c r="E1" s="8" t="s">
        <v>309</v>
      </c>
      <c r="F1" s="9"/>
    </row>
    <row r="2" spans="1:6" s="10" customFormat="1" ht="12.75" x14ac:dyDescent="0.2">
      <c r="A2" s="11">
        <v>2</v>
      </c>
      <c r="B2" s="10" t="s">
        <v>310</v>
      </c>
      <c r="C2" s="10" t="s">
        <v>311</v>
      </c>
      <c r="D2" s="10" t="s">
        <v>312</v>
      </c>
      <c r="E2" s="12" t="s">
        <v>313</v>
      </c>
      <c r="F2" s="10" t="s">
        <v>314</v>
      </c>
    </row>
    <row r="3" spans="1:6" s="10" customFormat="1" ht="12.75" x14ac:dyDescent="0.2">
      <c r="A3" s="11">
        <v>3</v>
      </c>
      <c r="B3" s="10" t="s">
        <v>315</v>
      </c>
      <c r="C3" s="10" t="s">
        <v>316</v>
      </c>
      <c r="D3" s="10" t="s">
        <v>317</v>
      </c>
      <c r="E3" s="12" t="s">
        <v>318</v>
      </c>
      <c r="F3" s="12" t="s">
        <v>318</v>
      </c>
    </row>
    <row r="4" spans="1:6" s="10" customFormat="1" ht="12.75" x14ac:dyDescent="0.2">
      <c r="A4" s="11">
        <v>4</v>
      </c>
      <c r="B4" s="10" t="s">
        <v>319</v>
      </c>
      <c r="C4" s="10" t="s">
        <v>320</v>
      </c>
      <c r="D4" s="10" t="s">
        <v>321</v>
      </c>
      <c r="E4" s="12" t="s">
        <v>322</v>
      </c>
      <c r="F4" s="10" t="s">
        <v>314</v>
      </c>
    </row>
    <row r="5" spans="1:6" s="10" customFormat="1" ht="12.75" x14ac:dyDescent="0.2">
      <c r="A5" s="11">
        <v>5</v>
      </c>
      <c r="B5" s="10" t="s">
        <v>323</v>
      </c>
      <c r="C5" s="10" t="s">
        <v>324</v>
      </c>
      <c r="D5" s="10" t="s">
        <v>325</v>
      </c>
      <c r="E5" s="12" t="s">
        <v>318</v>
      </c>
      <c r="F5" s="12" t="s">
        <v>318</v>
      </c>
    </row>
    <row r="6" spans="1:6" s="10" customFormat="1" ht="12.75" x14ac:dyDescent="0.2">
      <c r="A6" s="11">
        <v>6</v>
      </c>
      <c r="B6" s="10" t="s">
        <v>326</v>
      </c>
      <c r="C6" s="10" t="s">
        <v>327</v>
      </c>
      <c r="D6" s="10" t="s">
        <v>321</v>
      </c>
      <c r="E6" s="12" t="s">
        <v>322</v>
      </c>
      <c r="F6" s="10" t="s">
        <v>314</v>
      </c>
    </row>
    <row r="7" spans="1:6" s="10" customFormat="1" ht="12.75" x14ac:dyDescent="0.2">
      <c r="A7" s="11">
        <v>7</v>
      </c>
      <c r="B7" s="10" t="s">
        <v>328</v>
      </c>
      <c r="C7" s="10" t="s">
        <v>329</v>
      </c>
      <c r="D7" s="10" t="s">
        <v>330</v>
      </c>
      <c r="E7" s="12" t="s">
        <v>331</v>
      </c>
      <c r="F7" s="10" t="s">
        <v>314</v>
      </c>
    </row>
    <row r="8" spans="1:6" s="10" customFormat="1" ht="12.75" x14ac:dyDescent="0.2">
      <c r="A8" s="11">
        <v>8</v>
      </c>
      <c r="B8" s="10" t="s">
        <v>332</v>
      </c>
      <c r="C8" s="10" t="s">
        <v>333</v>
      </c>
      <c r="D8" s="10" t="s">
        <v>334</v>
      </c>
      <c r="E8" s="12" t="s">
        <v>322</v>
      </c>
      <c r="F8" s="10" t="s">
        <v>314</v>
      </c>
    </row>
    <row r="9" spans="1:6" s="10" customFormat="1" ht="12.75" x14ac:dyDescent="0.2">
      <c r="A9" s="11">
        <v>9</v>
      </c>
      <c r="B9" s="10" t="s">
        <v>335</v>
      </c>
      <c r="C9" s="10" t="s">
        <v>336</v>
      </c>
      <c r="D9" s="10" t="s">
        <v>317</v>
      </c>
      <c r="E9" s="12" t="s">
        <v>318</v>
      </c>
      <c r="F9" s="12" t="s">
        <v>318</v>
      </c>
    </row>
    <row r="10" spans="1:6" s="10" customFormat="1" ht="12.75" x14ac:dyDescent="0.2">
      <c r="A10" s="11">
        <v>10</v>
      </c>
      <c r="B10" s="10" t="s">
        <v>337</v>
      </c>
      <c r="C10" s="10" t="s">
        <v>338</v>
      </c>
      <c r="D10" s="10" t="s">
        <v>339</v>
      </c>
      <c r="E10" s="12" t="s">
        <v>331</v>
      </c>
      <c r="F10" s="10" t="s">
        <v>314</v>
      </c>
    </row>
    <row r="11" spans="1:6" s="10" customFormat="1" ht="12.75" x14ac:dyDescent="0.2">
      <c r="A11" s="11">
        <v>11</v>
      </c>
      <c r="B11" s="10" t="s">
        <v>340</v>
      </c>
      <c r="C11" s="10" t="s">
        <v>341</v>
      </c>
      <c r="D11" s="10" t="s">
        <v>342</v>
      </c>
      <c r="E11" s="12" t="s">
        <v>331</v>
      </c>
      <c r="F11" s="10" t="s">
        <v>314</v>
      </c>
    </row>
    <row r="12" spans="1:6" s="10" customFormat="1" ht="12.75" x14ac:dyDescent="0.2">
      <c r="A12" s="11">
        <v>12</v>
      </c>
      <c r="B12" s="10" t="s">
        <v>343</v>
      </c>
      <c r="C12" s="10" t="s">
        <v>344</v>
      </c>
      <c r="D12" s="10" t="s">
        <v>345</v>
      </c>
      <c r="E12" s="12" t="s">
        <v>318</v>
      </c>
      <c r="F12" s="12" t="s">
        <v>318</v>
      </c>
    </row>
    <row r="13" spans="1:6" s="10" customFormat="1" ht="12.75" x14ac:dyDescent="0.2">
      <c r="A13" s="11">
        <v>13</v>
      </c>
      <c r="B13" s="10" t="s">
        <v>346</v>
      </c>
      <c r="C13" s="10" t="s">
        <v>347</v>
      </c>
      <c r="D13" s="10" t="s">
        <v>317</v>
      </c>
      <c r="E13" s="12" t="s">
        <v>318</v>
      </c>
      <c r="F13" s="12" t="s">
        <v>318</v>
      </c>
    </row>
    <row r="14" spans="1:6" s="10" customFormat="1" ht="12.75" x14ac:dyDescent="0.2">
      <c r="A14" s="11">
        <v>14</v>
      </c>
      <c r="B14" s="10" t="s">
        <v>348</v>
      </c>
      <c r="C14" s="10" t="s">
        <v>349</v>
      </c>
      <c r="D14" s="10" t="s">
        <v>350</v>
      </c>
      <c r="E14" s="12" t="s">
        <v>351</v>
      </c>
      <c r="F14" s="12" t="s">
        <v>351</v>
      </c>
    </row>
    <row r="15" spans="1:6" s="10" customFormat="1" ht="12.75" x14ac:dyDescent="0.2">
      <c r="A15" s="11">
        <v>15</v>
      </c>
      <c r="B15" s="10" t="s">
        <v>352</v>
      </c>
      <c r="C15" s="10" t="s">
        <v>353</v>
      </c>
      <c r="D15" s="10" t="s">
        <v>339</v>
      </c>
      <c r="E15" s="12" t="s">
        <v>331</v>
      </c>
      <c r="F15" s="10" t="s">
        <v>314</v>
      </c>
    </row>
    <row r="16" spans="1:6" s="10" customFormat="1" ht="12.75" x14ac:dyDescent="0.2">
      <c r="A16" s="11">
        <v>16</v>
      </c>
      <c r="B16" s="10" t="s">
        <v>354</v>
      </c>
      <c r="C16" s="10" t="s">
        <v>355</v>
      </c>
      <c r="D16" s="10" t="s">
        <v>356</v>
      </c>
      <c r="E16" s="12" t="s">
        <v>351</v>
      </c>
      <c r="F16" s="12" t="s">
        <v>351</v>
      </c>
    </row>
    <row r="17" spans="1:6" s="10" customFormat="1" ht="12.75" x14ac:dyDescent="0.2">
      <c r="A17" s="11">
        <v>17</v>
      </c>
      <c r="B17" s="10" t="s">
        <v>357</v>
      </c>
      <c r="C17" s="10" t="s">
        <v>358</v>
      </c>
      <c r="D17" s="10" t="s">
        <v>342</v>
      </c>
      <c r="E17" s="12" t="s">
        <v>331</v>
      </c>
      <c r="F17" s="10" t="s">
        <v>314</v>
      </c>
    </row>
    <row r="18" spans="1:6" s="10" customFormat="1" ht="12.75" x14ac:dyDescent="0.2">
      <c r="A18" s="11">
        <v>18</v>
      </c>
      <c r="B18" s="10" t="s">
        <v>359</v>
      </c>
      <c r="C18" s="10" t="s">
        <v>360</v>
      </c>
      <c r="D18" s="10" t="s">
        <v>345</v>
      </c>
      <c r="E18" s="12" t="s">
        <v>318</v>
      </c>
      <c r="F18" s="12" t="s">
        <v>318</v>
      </c>
    </row>
    <row r="19" spans="1:6" s="10" customFormat="1" ht="12.75" x14ac:dyDescent="0.2">
      <c r="A19" s="11">
        <v>19</v>
      </c>
      <c r="B19" s="10" t="s">
        <v>361</v>
      </c>
      <c r="C19" s="10" t="s">
        <v>362</v>
      </c>
      <c r="D19" s="10" t="s">
        <v>342</v>
      </c>
      <c r="E19" s="12" t="s">
        <v>331</v>
      </c>
      <c r="F19" s="10" t="s">
        <v>314</v>
      </c>
    </row>
    <row r="20" spans="1:6" s="10" customFormat="1" ht="12.75" x14ac:dyDescent="0.2">
      <c r="A20" s="11">
        <v>20</v>
      </c>
      <c r="B20" s="10" t="s">
        <v>363</v>
      </c>
      <c r="C20" s="10" t="s">
        <v>364</v>
      </c>
      <c r="D20" s="10" t="s">
        <v>365</v>
      </c>
      <c r="E20" s="12" t="s">
        <v>351</v>
      </c>
      <c r="F20" s="12" t="s">
        <v>351</v>
      </c>
    </row>
    <row r="21" spans="1:6" s="10" customFormat="1" ht="12.75" x14ac:dyDescent="0.2">
      <c r="A21" s="11">
        <v>21</v>
      </c>
      <c r="B21" s="10" t="s">
        <v>366</v>
      </c>
      <c r="C21" s="10" t="s">
        <v>367</v>
      </c>
      <c r="D21" s="10" t="s">
        <v>368</v>
      </c>
      <c r="E21" s="12" t="s">
        <v>313</v>
      </c>
      <c r="F21" s="10" t="s">
        <v>314</v>
      </c>
    </row>
    <row r="22" spans="1:6" s="10" customFormat="1" ht="12.75" x14ac:dyDescent="0.2">
      <c r="A22" s="11">
        <v>22</v>
      </c>
      <c r="B22" s="10" t="s">
        <v>369</v>
      </c>
      <c r="C22" s="10" t="s">
        <v>370</v>
      </c>
      <c r="D22" s="10" t="s">
        <v>371</v>
      </c>
      <c r="E22" s="12" t="s">
        <v>331</v>
      </c>
      <c r="F22" s="10" t="s">
        <v>314</v>
      </c>
    </row>
    <row r="23" spans="1:6" s="10" customFormat="1" ht="12.75" x14ac:dyDescent="0.2">
      <c r="A23" s="11">
        <v>23</v>
      </c>
      <c r="B23" s="10" t="s">
        <v>372</v>
      </c>
      <c r="C23" s="10" t="s">
        <v>373</v>
      </c>
      <c r="D23" s="10" t="s">
        <v>339</v>
      </c>
      <c r="E23" s="12" t="s">
        <v>331</v>
      </c>
      <c r="F23" s="10" t="s">
        <v>314</v>
      </c>
    </row>
    <row r="24" spans="1:6" s="10" customFormat="1" ht="12.75" x14ac:dyDescent="0.2">
      <c r="A24" s="11">
        <v>24</v>
      </c>
      <c r="B24" s="10" t="s">
        <v>374</v>
      </c>
      <c r="C24" s="10" t="s">
        <v>375</v>
      </c>
      <c r="D24" s="10" t="s">
        <v>330</v>
      </c>
      <c r="E24" s="12" t="s">
        <v>331</v>
      </c>
      <c r="F24" s="10" t="s">
        <v>314</v>
      </c>
    </row>
    <row r="25" spans="1:6" s="10" customFormat="1" ht="12.75" x14ac:dyDescent="0.2">
      <c r="A25" s="11">
        <v>25</v>
      </c>
      <c r="B25" s="10" t="s">
        <v>376</v>
      </c>
      <c r="C25" s="10" t="s">
        <v>377</v>
      </c>
      <c r="D25" s="10" t="s">
        <v>312</v>
      </c>
      <c r="E25" s="12" t="s">
        <v>313</v>
      </c>
      <c r="F25" s="10" t="s">
        <v>314</v>
      </c>
    </row>
    <row r="26" spans="1:6" s="10" customFormat="1" ht="12.75" x14ac:dyDescent="0.2">
      <c r="A26" s="11">
        <v>26</v>
      </c>
      <c r="B26" s="10" t="s">
        <v>378</v>
      </c>
      <c r="C26" s="10" t="s">
        <v>379</v>
      </c>
      <c r="D26" s="10" t="s">
        <v>317</v>
      </c>
      <c r="E26" s="12" t="s">
        <v>318</v>
      </c>
      <c r="F26" s="12" t="s">
        <v>318</v>
      </c>
    </row>
    <row r="27" spans="1:6" s="10" customFormat="1" ht="12.75" x14ac:dyDescent="0.2">
      <c r="A27" s="11">
        <v>27</v>
      </c>
      <c r="B27" s="10" t="s">
        <v>380</v>
      </c>
      <c r="C27" s="10" t="s">
        <v>381</v>
      </c>
      <c r="D27" s="10" t="s">
        <v>345</v>
      </c>
      <c r="E27" s="12" t="s">
        <v>318</v>
      </c>
      <c r="F27" s="12" t="s">
        <v>318</v>
      </c>
    </row>
    <row r="28" spans="1:6" s="10" customFormat="1" ht="12.75" x14ac:dyDescent="0.2">
      <c r="A28" s="11">
        <v>28</v>
      </c>
      <c r="B28" s="10" t="s">
        <v>382</v>
      </c>
      <c r="C28" s="10" t="s">
        <v>383</v>
      </c>
      <c r="D28" s="10" t="s">
        <v>345</v>
      </c>
      <c r="E28" s="12" t="s">
        <v>318</v>
      </c>
      <c r="F28" s="12" t="s">
        <v>318</v>
      </c>
    </row>
    <row r="29" spans="1:6" s="10" customFormat="1" ht="12.75" x14ac:dyDescent="0.2">
      <c r="A29" s="11">
        <v>29</v>
      </c>
      <c r="B29" s="10" t="s">
        <v>384</v>
      </c>
      <c r="C29" s="10" t="s">
        <v>385</v>
      </c>
      <c r="D29" s="10" t="s">
        <v>386</v>
      </c>
      <c r="E29" s="12" t="s">
        <v>331</v>
      </c>
      <c r="F29" s="10" t="s">
        <v>314</v>
      </c>
    </row>
    <row r="30" spans="1:6" s="10" customFormat="1" ht="12.75" x14ac:dyDescent="0.2">
      <c r="A30" s="11">
        <v>30</v>
      </c>
      <c r="B30" s="10" t="s">
        <v>387</v>
      </c>
      <c r="C30" s="10" t="s">
        <v>388</v>
      </c>
      <c r="D30" s="10" t="s">
        <v>312</v>
      </c>
      <c r="E30" s="12" t="s">
        <v>313</v>
      </c>
      <c r="F30" s="10" t="s">
        <v>314</v>
      </c>
    </row>
    <row r="31" spans="1:6" s="10" customFormat="1" ht="12.75" x14ac:dyDescent="0.2">
      <c r="A31" s="11">
        <v>31</v>
      </c>
      <c r="B31" s="10" t="s">
        <v>389</v>
      </c>
      <c r="C31" s="10" t="s">
        <v>390</v>
      </c>
      <c r="D31" s="10" t="s">
        <v>386</v>
      </c>
      <c r="E31" s="12" t="s">
        <v>331</v>
      </c>
      <c r="F31" s="10" t="s">
        <v>314</v>
      </c>
    </row>
    <row r="32" spans="1:6" s="10" customFormat="1" ht="12.75" x14ac:dyDescent="0.2">
      <c r="A32" s="11">
        <v>32</v>
      </c>
      <c r="B32" s="10" t="s">
        <v>391</v>
      </c>
      <c r="C32" s="10" t="s">
        <v>392</v>
      </c>
      <c r="D32" s="10" t="s">
        <v>312</v>
      </c>
      <c r="E32" s="12" t="s">
        <v>313</v>
      </c>
      <c r="F32" s="10" t="s">
        <v>314</v>
      </c>
    </row>
    <row r="33" spans="1:6" s="10" customFormat="1" ht="12.75" x14ac:dyDescent="0.2">
      <c r="A33" s="11">
        <v>33</v>
      </c>
      <c r="B33" s="10" t="s">
        <v>393</v>
      </c>
      <c r="C33" s="10" t="s">
        <v>394</v>
      </c>
      <c r="D33" s="10" t="s">
        <v>356</v>
      </c>
      <c r="E33" s="12" t="s">
        <v>351</v>
      </c>
      <c r="F33" s="12" t="s">
        <v>351</v>
      </c>
    </row>
    <row r="34" spans="1:6" s="10" customFormat="1" ht="12.75" x14ac:dyDescent="0.2">
      <c r="A34" s="11">
        <v>34</v>
      </c>
      <c r="B34" s="10" t="s">
        <v>395</v>
      </c>
      <c r="C34" s="10" t="s">
        <v>396</v>
      </c>
      <c r="D34" s="10" t="s">
        <v>356</v>
      </c>
      <c r="E34" s="12" t="s">
        <v>351</v>
      </c>
      <c r="F34" s="12" t="s">
        <v>351</v>
      </c>
    </row>
    <row r="35" spans="1:6" s="10" customFormat="1" ht="12.75" x14ac:dyDescent="0.2">
      <c r="A35" s="11">
        <v>35</v>
      </c>
      <c r="B35" s="10" t="s">
        <v>397</v>
      </c>
      <c r="C35" s="10" t="s">
        <v>398</v>
      </c>
      <c r="D35" s="10" t="s">
        <v>342</v>
      </c>
      <c r="E35" s="12" t="s">
        <v>331</v>
      </c>
      <c r="F35" s="10" t="s">
        <v>314</v>
      </c>
    </row>
    <row r="36" spans="1:6" s="10" customFormat="1" ht="12.75" x14ac:dyDescent="0.2">
      <c r="A36" s="11">
        <v>36</v>
      </c>
      <c r="B36" s="10" t="s">
        <v>399</v>
      </c>
      <c r="C36" s="10" t="s">
        <v>400</v>
      </c>
      <c r="D36" s="10" t="s">
        <v>334</v>
      </c>
      <c r="E36" s="12" t="s">
        <v>322</v>
      </c>
      <c r="F36" s="10" t="s">
        <v>314</v>
      </c>
    </row>
    <row r="37" spans="1:6" s="10" customFormat="1" ht="12.75" x14ac:dyDescent="0.2">
      <c r="A37" s="11">
        <v>37</v>
      </c>
      <c r="B37" s="10" t="s">
        <v>401</v>
      </c>
      <c r="C37" s="10" t="s">
        <v>402</v>
      </c>
      <c r="D37" s="10" t="s">
        <v>321</v>
      </c>
      <c r="E37" s="12" t="s">
        <v>322</v>
      </c>
      <c r="F37" s="10" t="s">
        <v>314</v>
      </c>
    </row>
    <row r="38" spans="1:6" s="10" customFormat="1" ht="12.75" x14ac:dyDescent="0.2">
      <c r="A38" s="11">
        <v>38</v>
      </c>
      <c r="B38" s="10" t="s">
        <v>403</v>
      </c>
      <c r="C38" s="10" t="s">
        <v>404</v>
      </c>
      <c r="D38" s="10" t="s">
        <v>405</v>
      </c>
      <c r="E38" s="12" t="s">
        <v>322</v>
      </c>
      <c r="F38" s="10" t="s">
        <v>314</v>
      </c>
    </row>
    <row r="39" spans="1:6" s="10" customFormat="1" ht="12.75" x14ac:dyDescent="0.2">
      <c r="A39" s="11">
        <v>39</v>
      </c>
      <c r="B39" s="10" t="s">
        <v>406</v>
      </c>
      <c r="C39" s="10" t="s">
        <v>407</v>
      </c>
      <c r="D39" s="10" t="s">
        <v>408</v>
      </c>
      <c r="E39" s="12" t="s">
        <v>318</v>
      </c>
      <c r="F39" s="12" t="s">
        <v>318</v>
      </c>
    </row>
    <row r="40" spans="1:6" s="10" customFormat="1" ht="12.75" x14ac:dyDescent="0.2">
      <c r="A40" s="11">
        <v>40</v>
      </c>
      <c r="B40" s="10" t="s">
        <v>409</v>
      </c>
      <c r="C40" s="10" t="s">
        <v>410</v>
      </c>
      <c r="D40" s="10" t="s">
        <v>411</v>
      </c>
      <c r="E40" s="12" t="s">
        <v>351</v>
      </c>
      <c r="F40" s="12" t="s">
        <v>351</v>
      </c>
    </row>
    <row r="41" spans="1:6" s="10" customFormat="1" ht="12.75" x14ac:dyDescent="0.2">
      <c r="A41" s="11">
        <v>41</v>
      </c>
      <c r="B41" s="10" t="s">
        <v>412</v>
      </c>
      <c r="C41" s="10" t="s">
        <v>413</v>
      </c>
      <c r="D41" s="10" t="s">
        <v>334</v>
      </c>
      <c r="E41" s="12" t="s">
        <v>322</v>
      </c>
      <c r="F41" s="10" t="s">
        <v>314</v>
      </c>
    </row>
    <row r="42" spans="1:6" s="10" customFormat="1" ht="12.75" x14ac:dyDescent="0.2">
      <c r="A42" s="11">
        <v>42</v>
      </c>
      <c r="B42" s="10" t="s">
        <v>414</v>
      </c>
      <c r="C42" s="10" t="s">
        <v>415</v>
      </c>
      <c r="D42" s="10" t="s">
        <v>408</v>
      </c>
      <c r="E42" s="12" t="s">
        <v>318</v>
      </c>
      <c r="F42" s="12" t="s">
        <v>318</v>
      </c>
    </row>
    <row r="43" spans="1:6" s="10" customFormat="1" ht="12.75" x14ac:dyDescent="0.2">
      <c r="A43" s="11">
        <v>43</v>
      </c>
      <c r="B43" s="10" t="s">
        <v>416</v>
      </c>
      <c r="C43" s="10" t="s">
        <v>417</v>
      </c>
      <c r="D43" s="10" t="s">
        <v>371</v>
      </c>
      <c r="E43" s="12" t="s">
        <v>331</v>
      </c>
      <c r="F43" s="10" t="s">
        <v>314</v>
      </c>
    </row>
    <row r="44" spans="1:6" s="10" customFormat="1" ht="12.75" x14ac:dyDescent="0.2">
      <c r="A44" s="11">
        <v>44</v>
      </c>
      <c r="B44" s="10" t="s">
        <v>418</v>
      </c>
      <c r="C44" s="10" t="s">
        <v>419</v>
      </c>
      <c r="D44" s="10" t="s">
        <v>386</v>
      </c>
      <c r="E44" s="12" t="s">
        <v>331</v>
      </c>
      <c r="F44" s="10" t="s">
        <v>314</v>
      </c>
    </row>
    <row r="45" spans="1:6" s="10" customFormat="1" ht="12.75" x14ac:dyDescent="0.2">
      <c r="A45" s="11">
        <v>45</v>
      </c>
      <c r="B45" s="10" t="s">
        <v>420</v>
      </c>
      <c r="C45" s="10" t="s">
        <v>421</v>
      </c>
      <c r="D45" s="10" t="s">
        <v>345</v>
      </c>
      <c r="E45" s="12" t="s">
        <v>318</v>
      </c>
      <c r="F45" s="12" t="s">
        <v>318</v>
      </c>
    </row>
    <row r="46" spans="1:6" s="10" customFormat="1" ht="12.75" x14ac:dyDescent="0.2">
      <c r="A46" s="11">
        <v>46</v>
      </c>
      <c r="B46" s="10" t="s">
        <v>422</v>
      </c>
      <c r="C46" s="10" t="s">
        <v>423</v>
      </c>
      <c r="D46" s="10" t="s">
        <v>342</v>
      </c>
      <c r="E46" s="12" t="s">
        <v>331</v>
      </c>
      <c r="F46" s="10" t="s">
        <v>314</v>
      </c>
    </row>
    <row r="47" spans="1:6" s="10" customFormat="1" ht="12.75" x14ac:dyDescent="0.2">
      <c r="A47" s="11">
        <v>47</v>
      </c>
      <c r="B47" s="10" t="s">
        <v>424</v>
      </c>
      <c r="C47" s="10" t="s">
        <v>425</v>
      </c>
      <c r="D47" s="10" t="s">
        <v>334</v>
      </c>
      <c r="E47" s="12" t="s">
        <v>322</v>
      </c>
      <c r="F47" s="10" t="s">
        <v>314</v>
      </c>
    </row>
    <row r="48" spans="1:6" s="10" customFormat="1" ht="12.75" x14ac:dyDescent="0.2">
      <c r="A48" s="11">
        <v>48</v>
      </c>
      <c r="B48" s="10" t="s">
        <v>426</v>
      </c>
      <c r="C48" s="10" t="s">
        <v>427</v>
      </c>
      <c r="D48" s="10" t="s">
        <v>345</v>
      </c>
      <c r="E48" s="12" t="s">
        <v>318</v>
      </c>
      <c r="F48" s="12" t="s">
        <v>318</v>
      </c>
    </row>
    <row r="49" spans="1:11" s="10" customFormat="1" ht="12.75" x14ac:dyDescent="0.2">
      <c r="A49" s="11">
        <v>49</v>
      </c>
      <c r="B49" s="10" t="s">
        <v>428</v>
      </c>
      <c r="C49" s="10" t="s">
        <v>429</v>
      </c>
      <c r="D49" s="10" t="s">
        <v>405</v>
      </c>
      <c r="E49" s="12" t="s">
        <v>322</v>
      </c>
      <c r="F49" s="10" t="s">
        <v>314</v>
      </c>
    </row>
    <row r="50" spans="1:11" s="10" customFormat="1" ht="12.75" x14ac:dyDescent="0.2">
      <c r="A50" s="11">
        <v>50</v>
      </c>
      <c r="B50" s="10" t="s">
        <v>430</v>
      </c>
      <c r="C50" s="10" t="s">
        <v>431</v>
      </c>
      <c r="D50" s="10" t="s">
        <v>334</v>
      </c>
      <c r="E50" s="12" t="s">
        <v>322</v>
      </c>
      <c r="F50" s="10" t="s">
        <v>314</v>
      </c>
    </row>
    <row r="51" spans="1:11" s="10" customFormat="1" ht="12.75" x14ac:dyDescent="0.2">
      <c r="A51" s="11">
        <v>51</v>
      </c>
      <c r="B51" s="10" t="s">
        <v>432</v>
      </c>
      <c r="C51" s="10" t="s">
        <v>433</v>
      </c>
      <c r="D51" s="10" t="s">
        <v>345</v>
      </c>
      <c r="E51" s="12" t="s">
        <v>318</v>
      </c>
      <c r="F51" s="12" t="s">
        <v>318</v>
      </c>
    </row>
    <row r="52" spans="1:11" s="10" customFormat="1" ht="12.75" x14ac:dyDescent="0.2">
      <c r="A52" s="11">
        <v>52</v>
      </c>
      <c r="B52" s="10" t="s">
        <v>434</v>
      </c>
      <c r="C52" s="10" t="s">
        <v>435</v>
      </c>
      <c r="D52" s="10" t="s">
        <v>321</v>
      </c>
      <c r="E52" s="12" t="s">
        <v>322</v>
      </c>
      <c r="F52" s="10" t="s">
        <v>314</v>
      </c>
    </row>
    <row r="53" spans="1:11" s="10" customFormat="1" ht="12.75" x14ac:dyDescent="0.2">
      <c r="A53" s="11">
        <v>53</v>
      </c>
      <c r="B53" s="10" t="s">
        <v>436</v>
      </c>
      <c r="C53" s="10" t="s">
        <v>437</v>
      </c>
      <c r="D53" s="10" t="s">
        <v>312</v>
      </c>
      <c r="E53" s="12" t="s">
        <v>313</v>
      </c>
      <c r="F53" s="10" t="s">
        <v>314</v>
      </c>
    </row>
    <row r="54" spans="1:11" s="10" customFormat="1" ht="12.75" x14ac:dyDescent="0.2">
      <c r="A54" s="11">
        <v>54</v>
      </c>
      <c r="B54" s="10" t="s">
        <v>438</v>
      </c>
      <c r="C54" s="10" t="s">
        <v>439</v>
      </c>
      <c r="D54" s="10" t="s">
        <v>345</v>
      </c>
      <c r="E54" s="12" t="s">
        <v>318</v>
      </c>
      <c r="F54" s="12" t="s">
        <v>318</v>
      </c>
    </row>
    <row r="55" spans="1:11" s="10" customFormat="1" ht="12.75" x14ac:dyDescent="0.2">
      <c r="A55" s="11">
        <v>55</v>
      </c>
      <c r="B55" s="10" t="s">
        <v>440</v>
      </c>
      <c r="C55" s="10" t="s">
        <v>441</v>
      </c>
      <c r="D55" s="10" t="s">
        <v>345</v>
      </c>
      <c r="E55" s="12" t="s">
        <v>318</v>
      </c>
      <c r="F55" s="12" t="s">
        <v>318</v>
      </c>
    </row>
    <row r="56" spans="1:11" s="10" customFormat="1" ht="12.75" x14ac:dyDescent="0.2">
      <c r="A56" s="11">
        <v>56</v>
      </c>
      <c r="B56" s="10" t="s">
        <v>442</v>
      </c>
      <c r="C56" s="10" t="s">
        <v>443</v>
      </c>
      <c r="D56" s="10" t="s">
        <v>356</v>
      </c>
      <c r="E56" s="12" t="s">
        <v>351</v>
      </c>
      <c r="F56" s="12" t="s">
        <v>351</v>
      </c>
    </row>
    <row r="57" spans="1:11" s="10" customFormat="1" ht="12.75" x14ac:dyDescent="0.2">
      <c r="A57" s="11">
        <v>57</v>
      </c>
      <c r="B57" s="10" t="s">
        <v>444</v>
      </c>
      <c r="C57" s="10" t="s">
        <v>445</v>
      </c>
      <c r="D57" s="10" t="s">
        <v>334</v>
      </c>
      <c r="E57" s="12" t="s">
        <v>322</v>
      </c>
      <c r="F57" s="10" t="s">
        <v>314</v>
      </c>
    </row>
    <row r="58" spans="1:11" s="10" customFormat="1" ht="12.75" x14ac:dyDescent="0.2">
      <c r="A58" s="11">
        <v>58</v>
      </c>
      <c r="B58" s="10" t="s">
        <v>446</v>
      </c>
      <c r="C58" s="10" t="s">
        <v>447</v>
      </c>
      <c r="D58" s="10" t="s">
        <v>482</v>
      </c>
      <c r="E58" s="12" t="s">
        <v>331</v>
      </c>
      <c r="F58" s="10" t="s">
        <v>314</v>
      </c>
      <c r="G58" s="12"/>
      <c r="I58" s="12"/>
      <c r="K58" s="12"/>
    </row>
    <row r="59" spans="1:11" s="10" customFormat="1" ht="12.75" x14ac:dyDescent="0.2">
      <c r="A59" s="11">
        <v>59</v>
      </c>
      <c r="B59" s="10" t="s">
        <v>448</v>
      </c>
      <c r="C59" s="10" t="s">
        <v>449</v>
      </c>
      <c r="D59" s="10" t="s">
        <v>339</v>
      </c>
      <c r="E59" s="12" t="s">
        <v>331</v>
      </c>
      <c r="F59" s="10" t="s">
        <v>314</v>
      </c>
    </row>
    <row r="60" spans="1:11" s="10" customFormat="1" ht="12.75" x14ac:dyDescent="0.2">
      <c r="A60" s="11">
        <v>60</v>
      </c>
      <c r="B60" s="10" t="s">
        <v>450</v>
      </c>
      <c r="C60" s="10" t="s">
        <v>64</v>
      </c>
      <c r="D60" s="10" t="s">
        <v>317</v>
      </c>
      <c r="E60" s="12" t="s">
        <v>318</v>
      </c>
      <c r="F60" s="12" t="s">
        <v>318</v>
      </c>
    </row>
    <row r="61" spans="1:11" s="10" customFormat="1" ht="12.75" x14ac:dyDescent="0.2">
      <c r="A61" s="11">
        <v>61</v>
      </c>
      <c r="B61" s="10" t="s">
        <v>451</v>
      </c>
      <c r="C61" s="10" t="s">
        <v>452</v>
      </c>
      <c r="D61" s="10" t="s">
        <v>368</v>
      </c>
      <c r="E61" s="12" t="s">
        <v>313</v>
      </c>
      <c r="F61" s="10" t="s">
        <v>314</v>
      </c>
    </row>
    <row r="62" spans="1:11" s="10" customFormat="1" ht="12.75" x14ac:dyDescent="0.2">
      <c r="A62" s="11">
        <v>62</v>
      </c>
      <c r="B62" s="10" t="s">
        <v>453</v>
      </c>
      <c r="C62" s="10" t="s">
        <v>454</v>
      </c>
      <c r="D62" s="10" t="s">
        <v>368</v>
      </c>
      <c r="E62" s="12" t="s">
        <v>313</v>
      </c>
      <c r="F62" s="10" t="s">
        <v>314</v>
      </c>
    </row>
    <row r="63" spans="1:11" s="10" customFormat="1" ht="12.75" x14ac:dyDescent="0.2">
      <c r="A63" s="11">
        <v>63</v>
      </c>
      <c r="B63" s="10" t="s">
        <v>455</v>
      </c>
      <c r="C63" s="10" t="s">
        <v>456</v>
      </c>
      <c r="D63" s="10" t="s">
        <v>312</v>
      </c>
      <c r="E63" s="12" t="s">
        <v>313</v>
      </c>
      <c r="F63" s="10" t="s">
        <v>314</v>
      </c>
    </row>
    <row r="64" spans="1:11" s="10" customFormat="1" ht="12.75" x14ac:dyDescent="0.2">
      <c r="A64" s="11">
        <v>64</v>
      </c>
      <c r="B64" s="10" t="s">
        <v>457</v>
      </c>
      <c r="C64" s="10" t="s">
        <v>458</v>
      </c>
      <c r="D64" s="10" t="s">
        <v>356</v>
      </c>
      <c r="E64" s="12" t="s">
        <v>351</v>
      </c>
      <c r="F64" s="12" t="s">
        <v>351</v>
      </c>
    </row>
    <row r="65" spans="1:6" s="10" customFormat="1" ht="12.75" x14ac:dyDescent="0.2">
      <c r="A65" s="11">
        <v>65</v>
      </c>
      <c r="B65" s="10" t="s">
        <v>459</v>
      </c>
      <c r="C65" s="10" t="s">
        <v>460</v>
      </c>
      <c r="D65" s="10" t="s">
        <v>350</v>
      </c>
      <c r="E65" s="12" t="s">
        <v>351</v>
      </c>
      <c r="F65" s="12" t="s">
        <v>351</v>
      </c>
    </row>
    <row r="66" spans="1:6" s="10" customFormat="1" ht="12.75" x14ac:dyDescent="0.2">
      <c r="A66" s="11">
        <v>66</v>
      </c>
      <c r="B66" s="10" t="s">
        <v>461</v>
      </c>
      <c r="C66" s="10" t="s">
        <v>462</v>
      </c>
      <c r="D66" s="10" t="s">
        <v>330</v>
      </c>
      <c r="E66" s="12" t="s">
        <v>331</v>
      </c>
      <c r="F66" s="10" t="s">
        <v>314</v>
      </c>
    </row>
    <row r="67" spans="1:6" s="10" customFormat="1" ht="12.75" x14ac:dyDescent="0.2">
      <c r="A67" s="11">
        <v>67</v>
      </c>
      <c r="B67" s="10" t="s">
        <v>463</v>
      </c>
      <c r="C67" s="10" t="s">
        <v>464</v>
      </c>
      <c r="D67" s="10" t="s">
        <v>465</v>
      </c>
      <c r="E67" s="12" t="s">
        <v>322</v>
      </c>
      <c r="F67" s="10" t="s">
        <v>314</v>
      </c>
    </row>
    <row r="68" spans="1:6" s="10" customFormat="1" ht="12.75" x14ac:dyDescent="0.2">
      <c r="A68" s="11">
        <v>68</v>
      </c>
      <c r="B68" s="10" t="s">
        <v>466</v>
      </c>
      <c r="C68" s="10" t="s">
        <v>467</v>
      </c>
      <c r="D68" s="10" t="s">
        <v>334</v>
      </c>
      <c r="E68" s="12" t="s">
        <v>322</v>
      </c>
      <c r="F68" s="10" t="s">
        <v>314</v>
      </c>
    </row>
    <row r="69" spans="1:6" s="10" customFormat="1" ht="12.75" x14ac:dyDescent="0.2">
      <c r="A69" s="11">
        <v>69</v>
      </c>
      <c r="B69" s="10" t="s">
        <v>468</v>
      </c>
      <c r="C69" s="10" t="s">
        <v>469</v>
      </c>
      <c r="D69" s="10" t="s">
        <v>411</v>
      </c>
      <c r="E69" s="12" t="s">
        <v>351</v>
      </c>
      <c r="F69" s="12" t="s">
        <v>351</v>
      </c>
    </row>
    <row r="70" spans="1:6" s="10" customFormat="1" ht="12.75" x14ac:dyDescent="0.2">
      <c r="A70" s="11">
        <v>70</v>
      </c>
      <c r="B70" s="10" t="s">
        <v>470</v>
      </c>
      <c r="C70" s="10" t="s">
        <v>471</v>
      </c>
      <c r="D70" s="10" t="s">
        <v>334</v>
      </c>
      <c r="E70" s="12" t="s">
        <v>322</v>
      </c>
      <c r="F70" s="10" t="s">
        <v>314</v>
      </c>
    </row>
    <row r="71" spans="1:6" s="10" customFormat="1" ht="12.75" x14ac:dyDescent="0.2">
      <c r="A71" s="11">
        <v>71</v>
      </c>
      <c r="B71" s="10" t="s">
        <v>472</v>
      </c>
      <c r="C71" s="10" t="s">
        <v>473</v>
      </c>
      <c r="D71" s="10" t="s">
        <v>356</v>
      </c>
      <c r="E71" s="12" t="s">
        <v>351</v>
      </c>
      <c r="F71" s="12" t="s">
        <v>351</v>
      </c>
    </row>
    <row r="72" spans="1:6" s="10" customFormat="1" ht="12.75" x14ac:dyDescent="0.2">
      <c r="A72" s="11">
        <v>72</v>
      </c>
      <c r="B72" s="10" t="s">
        <v>474</v>
      </c>
      <c r="C72" s="10" t="s">
        <v>475</v>
      </c>
      <c r="D72" s="10" t="s">
        <v>334</v>
      </c>
      <c r="E72" s="12" t="s">
        <v>322</v>
      </c>
      <c r="F72" s="10" t="s">
        <v>314</v>
      </c>
    </row>
    <row r="73" spans="1:6" s="10" customFormat="1" ht="12.75" x14ac:dyDescent="0.2">
      <c r="A73" s="11">
        <v>73</v>
      </c>
      <c r="B73" s="10" t="s">
        <v>476</v>
      </c>
      <c r="C73" s="10" t="s">
        <v>477</v>
      </c>
      <c r="D73" s="10" t="s">
        <v>321</v>
      </c>
      <c r="E73" s="12" t="s">
        <v>322</v>
      </c>
      <c r="F73" s="10" t="s">
        <v>314</v>
      </c>
    </row>
    <row r="74" spans="1:6" s="10" customFormat="1" ht="12.75" x14ac:dyDescent="0.2">
      <c r="A74" s="11">
        <v>74</v>
      </c>
      <c r="B74" s="10" t="s">
        <v>478</v>
      </c>
      <c r="C74" s="10" t="s">
        <v>479</v>
      </c>
      <c r="D74" s="10" t="s">
        <v>345</v>
      </c>
      <c r="E74" s="12" t="s">
        <v>318</v>
      </c>
      <c r="F74" s="12" t="s">
        <v>318</v>
      </c>
    </row>
    <row r="75" spans="1:6" s="10" customFormat="1" ht="12.75" x14ac:dyDescent="0.2">
      <c r="A75" s="11">
        <v>75</v>
      </c>
      <c r="B75" s="10" t="s">
        <v>480</v>
      </c>
      <c r="C75" s="10" t="s">
        <v>481</v>
      </c>
      <c r="D75" s="10" t="s">
        <v>482</v>
      </c>
      <c r="E75" s="12" t="s">
        <v>331</v>
      </c>
      <c r="F75" s="10" t="s">
        <v>314</v>
      </c>
    </row>
    <row r="76" spans="1:6" s="10" customFormat="1" ht="12.75" x14ac:dyDescent="0.2">
      <c r="A76" s="11">
        <v>76</v>
      </c>
      <c r="B76" s="10" t="s">
        <v>483</v>
      </c>
      <c r="C76" s="10" t="s">
        <v>484</v>
      </c>
      <c r="D76" s="10" t="s">
        <v>356</v>
      </c>
      <c r="E76" s="12" t="s">
        <v>351</v>
      </c>
      <c r="F76" s="12" t="s">
        <v>351</v>
      </c>
    </row>
    <row r="77" spans="1:6" s="10" customFormat="1" ht="12.75" x14ac:dyDescent="0.2">
      <c r="A77" s="11">
        <v>77</v>
      </c>
      <c r="B77" s="10" t="s">
        <v>485</v>
      </c>
      <c r="C77" s="10" t="s">
        <v>486</v>
      </c>
      <c r="D77" s="10" t="s">
        <v>386</v>
      </c>
      <c r="E77" s="12" t="s">
        <v>331</v>
      </c>
      <c r="F77" s="10" t="s">
        <v>314</v>
      </c>
    </row>
    <row r="78" spans="1:6" s="10" customFormat="1" ht="12.75" x14ac:dyDescent="0.2">
      <c r="A78" s="11">
        <v>78</v>
      </c>
      <c r="B78" s="10" t="s">
        <v>487</v>
      </c>
      <c r="C78" s="10" t="s">
        <v>488</v>
      </c>
      <c r="D78" s="10" t="s">
        <v>356</v>
      </c>
      <c r="E78" s="12" t="s">
        <v>351</v>
      </c>
      <c r="F78" s="12" t="s">
        <v>351</v>
      </c>
    </row>
    <row r="79" spans="1:6" s="10" customFormat="1" ht="12.75" x14ac:dyDescent="0.2">
      <c r="A79" s="11">
        <v>79</v>
      </c>
      <c r="B79" s="10" t="s">
        <v>489</v>
      </c>
      <c r="C79" s="10" t="s">
        <v>490</v>
      </c>
      <c r="D79" s="10" t="s">
        <v>312</v>
      </c>
      <c r="E79" s="12" t="s">
        <v>313</v>
      </c>
      <c r="F79" s="10" t="s">
        <v>314</v>
      </c>
    </row>
    <row r="80" spans="1:6" s="10" customFormat="1" ht="12.75" x14ac:dyDescent="0.2">
      <c r="A80" s="11">
        <v>80</v>
      </c>
      <c r="B80" s="10" t="s">
        <v>491</v>
      </c>
      <c r="C80" s="10" t="s">
        <v>492</v>
      </c>
      <c r="D80" s="10" t="s">
        <v>405</v>
      </c>
      <c r="E80" s="12" t="s">
        <v>322</v>
      </c>
      <c r="F80" s="10" t="s">
        <v>314</v>
      </c>
    </row>
    <row r="81" spans="1:6" s="10" customFormat="1" ht="12.75" x14ac:dyDescent="0.2">
      <c r="A81" s="11">
        <v>81</v>
      </c>
      <c r="B81" s="10" t="s">
        <v>493</v>
      </c>
      <c r="C81" s="10" t="s">
        <v>494</v>
      </c>
      <c r="D81" s="10" t="s">
        <v>405</v>
      </c>
      <c r="E81" s="12" t="s">
        <v>322</v>
      </c>
      <c r="F81" s="10" t="s">
        <v>314</v>
      </c>
    </row>
    <row r="82" spans="1:6" s="10" customFormat="1" ht="12.75" x14ac:dyDescent="0.2">
      <c r="A82" s="11">
        <v>82</v>
      </c>
      <c r="B82" s="10" t="s">
        <v>495</v>
      </c>
      <c r="C82" s="10" t="s">
        <v>496</v>
      </c>
      <c r="D82" s="10" t="s">
        <v>356</v>
      </c>
      <c r="E82" s="12" t="s">
        <v>351</v>
      </c>
      <c r="F82" s="12" t="s">
        <v>351</v>
      </c>
    </row>
    <row r="83" spans="1:6" s="10" customFormat="1" ht="12.75" x14ac:dyDescent="0.2">
      <c r="A83" s="11">
        <v>83</v>
      </c>
      <c r="B83" s="10" t="s">
        <v>497</v>
      </c>
      <c r="C83" s="10" t="s">
        <v>498</v>
      </c>
      <c r="D83" s="10" t="s">
        <v>350</v>
      </c>
      <c r="E83" s="12" t="s">
        <v>351</v>
      </c>
      <c r="F83" s="12" t="s">
        <v>351</v>
      </c>
    </row>
    <row r="84" spans="1:6" s="10" customFormat="1" ht="12.75" x14ac:dyDescent="0.2">
      <c r="A84" s="11">
        <v>84</v>
      </c>
      <c r="B84" s="10" t="s">
        <v>499</v>
      </c>
      <c r="C84" s="10" t="s">
        <v>500</v>
      </c>
      <c r="D84" s="10" t="s">
        <v>339</v>
      </c>
      <c r="E84" s="12" t="s">
        <v>331</v>
      </c>
      <c r="F84" s="10" t="s">
        <v>314</v>
      </c>
    </row>
    <row r="85" spans="1:6" s="10" customFormat="1" ht="12.75" x14ac:dyDescent="0.2">
      <c r="A85" s="11">
        <v>85</v>
      </c>
      <c r="B85" s="10" t="s">
        <v>501</v>
      </c>
      <c r="C85" s="10" t="s">
        <v>502</v>
      </c>
      <c r="D85" s="10" t="s">
        <v>334</v>
      </c>
      <c r="E85" s="12" t="s">
        <v>322</v>
      </c>
      <c r="F85" s="10" t="s">
        <v>314</v>
      </c>
    </row>
    <row r="86" spans="1:6" s="10" customFormat="1" ht="12.75" x14ac:dyDescent="0.2">
      <c r="A86" s="11">
        <v>86</v>
      </c>
      <c r="B86" s="10" t="s">
        <v>503</v>
      </c>
      <c r="C86" s="10" t="s">
        <v>504</v>
      </c>
      <c r="D86" s="10" t="s">
        <v>345</v>
      </c>
      <c r="E86" s="12" t="s">
        <v>318</v>
      </c>
      <c r="F86" s="12" t="s">
        <v>318</v>
      </c>
    </row>
    <row r="87" spans="1:6" s="10" customFormat="1" ht="12.75" x14ac:dyDescent="0.2">
      <c r="A87" s="11">
        <v>87</v>
      </c>
      <c r="B87" s="10" t="s">
        <v>505</v>
      </c>
      <c r="C87" s="10" t="s">
        <v>506</v>
      </c>
      <c r="D87" s="10" t="s">
        <v>408</v>
      </c>
      <c r="E87" s="12" t="s">
        <v>318</v>
      </c>
      <c r="F87" s="12" t="s">
        <v>318</v>
      </c>
    </row>
    <row r="88" spans="1:6" s="10" customFormat="1" ht="12.75" x14ac:dyDescent="0.2">
      <c r="A88" s="11">
        <v>88</v>
      </c>
      <c r="B88" s="10" t="s">
        <v>507</v>
      </c>
      <c r="C88" s="10" t="s">
        <v>508</v>
      </c>
      <c r="D88" s="10" t="s">
        <v>312</v>
      </c>
      <c r="E88" s="12" t="s">
        <v>313</v>
      </c>
      <c r="F88" s="10" t="s">
        <v>314</v>
      </c>
    </row>
    <row r="89" spans="1:6" s="10" customFormat="1" ht="12.75" x14ac:dyDescent="0.2">
      <c r="A89" s="11">
        <v>89</v>
      </c>
      <c r="B89" s="10" t="s">
        <v>509</v>
      </c>
      <c r="C89" s="10" t="s">
        <v>510</v>
      </c>
      <c r="D89" s="10" t="s">
        <v>368</v>
      </c>
      <c r="E89" s="12" t="s">
        <v>313</v>
      </c>
      <c r="F89" s="10" t="s">
        <v>314</v>
      </c>
    </row>
    <row r="90" spans="1:6" s="10" customFormat="1" ht="12.75" x14ac:dyDescent="0.2">
      <c r="A90" s="11">
        <v>90</v>
      </c>
      <c r="B90" s="10" t="s">
        <v>548</v>
      </c>
      <c r="C90" s="10" t="s">
        <v>549</v>
      </c>
      <c r="D90" s="10" t="s">
        <v>368</v>
      </c>
      <c r="E90" s="12" t="s">
        <v>313</v>
      </c>
      <c r="F90" s="10" t="s">
        <v>314</v>
      </c>
    </row>
    <row r="91" spans="1:6" s="10" customFormat="1" ht="12.75" x14ac:dyDescent="0.2">
      <c r="A91" s="11">
        <v>91</v>
      </c>
      <c r="B91" s="10" t="s">
        <v>511</v>
      </c>
      <c r="C91" s="10" t="s">
        <v>512</v>
      </c>
      <c r="D91" s="10" t="s">
        <v>408</v>
      </c>
      <c r="E91" s="12" t="s">
        <v>318</v>
      </c>
      <c r="F91" s="12" t="s">
        <v>318</v>
      </c>
    </row>
    <row r="92" spans="1:6" s="10" customFormat="1" ht="12.75" x14ac:dyDescent="0.2">
      <c r="A92" s="11">
        <v>92</v>
      </c>
      <c r="B92" s="10" t="s">
        <v>513</v>
      </c>
      <c r="C92" s="10" t="s">
        <v>514</v>
      </c>
      <c r="D92" s="10" t="s">
        <v>342</v>
      </c>
      <c r="E92" s="12" t="s">
        <v>331</v>
      </c>
      <c r="F92" s="10" t="s">
        <v>314</v>
      </c>
    </row>
    <row r="93" spans="1:6" s="10" customFormat="1" ht="12.75" x14ac:dyDescent="0.2">
      <c r="A93" s="11">
        <v>93</v>
      </c>
      <c r="B93" s="10" t="s">
        <v>515</v>
      </c>
      <c r="C93" s="10" t="s">
        <v>516</v>
      </c>
      <c r="D93" s="10" t="s">
        <v>330</v>
      </c>
      <c r="E93" s="12" t="s">
        <v>331</v>
      </c>
      <c r="F93" s="10" t="s">
        <v>314</v>
      </c>
    </row>
    <row r="94" spans="1:6" s="10" customFormat="1" ht="12.75" x14ac:dyDescent="0.2">
      <c r="A94" s="11">
        <v>94</v>
      </c>
      <c r="B94" s="10" t="s">
        <v>517</v>
      </c>
      <c r="C94" s="10" t="s">
        <v>518</v>
      </c>
      <c r="D94" s="10" t="s">
        <v>365</v>
      </c>
      <c r="E94" s="12" t="s">
        <v>351</v>
      </c>
      <c r="F94" s="12" t="s">
        <v>351</v>
      </c>
    </row>
    <row r="95" spans="1:6" s="10" customFormat="1" ht="12.75" x14ac:dyDescent="0.2">
      <c r="A95" s="11">
        <v>95</v>
      </c>
      <c r="B95" s="10" t="s">
        <v>519</v>
      </c>
      <c r="C95" s="10" t="s">
        <v>520</v>
      </c>
      <c r="D95" s="10" t="s">
        <v>317</v>
      </c>
      <c r="E95" s="12" t="s">
        <v>318</v>
      </c>
      <c r="F95" s="12" t="s">
        <v>318</v>
      </c>
    </row>
    <row r="96" spans="1:6" s="10" customFormat="1" ht="12.75" x14ac:dyDescent="0.2">
      <c r="A96" s="11">
        <v>96</v>
      </c>
      <c r="B96" s="10" t="s">
        <v>521</v>
      </c>
      <c r="C96" s="10" t="s">
        <v>522</v>
      </c>
      <c r="D96" s="10" t="s">
        <v>312</v>
      </c>
      <c r="E96" s="12" t="s">
        <v>313</v>
      </c>
      <c r="F96" s="10" t="s">
        <v>314</v>
      </c>
    </row>
    <row r="97" spans="1:6" s="10" customFormat="1" ht="12.75" x14ac:dyDescent="0.2">
      <c r="A97" s="11">
        <v>97</v>
      </c>
      <c r="B97" s="10" t="s">
        <v>523</v>
      </c>
      <c r="C97" s="10" t="s">
        <v>524</v>
      </c>
      <c r="D97" s="10" t="s">
        <v>465</v>
      </c>
      <c r="E97" s="12" t="s">
        <v>322</v>
      </c>
      <c r="F97" s="10" t="s">
        <v>314</v>
      </c>
    </row>
    <row r="98" spans="1:6" s="10" customFormat="1" ht="12.75" x14ac:dyDescent="0.2">
      <c r="A98" s="11">
        <v>98</v>
      </c>
      <c r="B98" s="10" t="s">
        <v>525</v>
      </c>
      <c r="C98" s="10" t="s">
        <v>526</v>
      </c>
      <c r="D98" s="10" t="s">
        <v>411</v>
      </c>
      <c r="E98" s="12" t="s">
        <v>351</v>
      </c>
      <c r="F98" s="12" t="s">
        <v>351</v>
      </c>
    </row>
    <row r="99" spans="1:6" s="10" customFormat="1" ht="12.75" x14ac:dyDescent="0.2">
      <c r="A99" s="11">
        <v>99</v>
      </c>
      <c r="B99" s="10" t="s">
        <v>527</v>
      </c>
      <c r="C99" s="10" t="s">
        <v>528</v>
      </c>
      <c r="D99" s="10" t="s">
        <v>350</v>
      </c>
      <c r="E99" s="12" t="s">
        <v>351</v>
      </c>
      <c r="F99" s="12" t="s">
        <v>351</v>
      </c>
    </row>
    <row r="100" spans="1:6" s="10" customFormat="1" ht="12.75" x14ac:dyDescent="0.2">
      <c r="A100" s="11">
        <v>100</v>
      </c>
      <c r="B100" s="10" t="s">
        <v>529</v>
      </c>
      <c r="C100" s="10" t="s">
        <v>530</v>
      </c>
      <c r="D100" s="10" t="s">
        <v>411</v>
      </c>
      <c r="E100" s="12" t="s">
        <v>351</v>
      </c>
      <c r="F100" s="12" t="s">
        <v>351</v>
      </c>
    </row>
    <row r="101" spans="1:6" s="10" customFormat="1" ht="12.75" x14ac:dyDescent="0.2">
      <c r="A101" s="11">
        <v>101</v>
      </c>
      <c r="B101" s="10" t="s">
        <v>531</v>
      </c>
      <c r="C101" s="10" t="s">
        <v>532</v>
      </c>
      <c r="D101" s="10" t="s">
        <v>345</v>
      </c>
      <c r="E101" s="12" t="s">
        <v>318</v>
      </c>
      <c r="F101" s="12" t="s">
        <v>318</v>
      </c>
    </row>
    <row r="102" spans="1:6" s="10" customFormat="1" ht="12.75" x14ac:dyDescent="0.2">
      <c r="A102" s="11">
        <v>102</v>
      </c>
      <c r="B102" s="10" t="s">
        <v>533</v>
      </c>
      <c r="C102" s="10" t="s">
        <v>534</v>
      </c>
      <c r="D102" s="10" t="s">
        <v>317</v>
      </c>
      <c r="E102" s="12" t="s">
        <v>318</v>
      </c>
      <c r="F102" s="12" t="s">
        <v>318</v>
      </c>
    </row>
    <row r="103" spans="1:6" s="10" customFormat="1" ht="12.75" x14ac:dyDescent="0.2">
      <c r="A103" s="11">
        <v>103</v>
      </c>
      <c r="B103" s="10" t="s">
        <v>535</v>
      </c>
      <c r="C103" s="10" t="s">
        <v>536</v>
      </c>
      <c r="D103" s="10" t="s">
        <v>317</v>
      </c>
      <c r="E103" s="12" t="s">
        <v>318</v>
      </c>
      <c r="F103" s="12" t="s">
        <v>318</v>
      </c>
    </row>
    <row r="104" spans="1:6" s="10" customFormat="1" ht="12.75" x14ac:dyDescent="0.2">
      <c r="A104" s="11">
        <v>104</v>
      </c>
      <c r="B104" s="10" t="s">
        <v>537</v>
      </c>
      <c r="C104" s="10" t="s">
        <v>538</v>
      </c>
      <c r="D104" s="10" t="s">
        <v>350</v>
      </c>
      <c r="E104" s="12" t="s">
        <v>351</v>
      </c>
      <c r="F104" s="12" t="s">
        <v>351</v>
      </c>
    </row>
    <row r="105" spans="1:6" s="10" customFormat="1" ht="12.75" x14ac:dyDescent="0.2">
      <c r="A105" s="11">
        <v>105</v>
      </c>
      <c r="B105" s="10" t="s">
        <v>539</v>
      </c>
      <c r="C105" s="10" t="s">
        <v>540</v>
      </c>
      <c r="D105" s="10" t="s">
        <v>350</v>
      </c>
      <c r="E105" s="12" t="s">
        <v>351</v>
      </c>
      <c r="F105" s="12" t="s">
        <v>351</v>
      </c>
    </row>
    <row r="106" spans="1:6" s="10" customFormat="1" ht="12.75" x14ac:dyDescent="0.2">
      <c r="A106" s="11">
        <v>106</v>
      </c>
      <c r="B106" s="10" t="s">
        <v>541</v>
      </c>
      <c r="C106" s="10" t="s">
        <v>542</v>
      </c>
      <c r="D106" s="10" t="s">
        <v>350</v>
      </c>
      <c r="E106" s="12" t="s">
        <v>351</v>
      </c>
      <c r="F106" s="12" t="s">
        <v>351</v>
      </c>
    </row>
    <row r="107" spans="1:6" s="10" customFormat="1" ht="12.75" x14ac:dyDescent="0.2">
      <c r="A107" s="11">
        <v>107</v>
      </c>
      <c r="B107" s="10" t="s">
        <v>543</v>
      </c>
      <c r="C107" s="10" t="s">
        <v>544</v>
      </c>
      <c r="D107" s="10" t="s">
        <v>405</v>
      </c>
      <c r="E107" s="12" t="s">
        <v>322</v>
      </c>
      <c r="F107" s="10" t="s">
        <v>314</v>
      </c>
    </row>
    <row r="108" spans="1:6" s="10" customFormat="1" ht="12.75" x14ac:dyDescent="0.2">
      <c r="A108" s="11">
        <v>108</v>
      </c>
      <c r="B108" s="10" t="s">
        <v>545</v>
      </c>
      <c r="C108" s="10" t="s">
        <v>546</v>
      </c>
      <c r="D108" s="10" t="s">
        <v>386</v>
      </c>
      <c r="E108" s="12" t="s">
        <v>331</v>
      </c>
      <c r="F108" s="10" t="s">
        <v>314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3D7ECF6350C3458F5EB8E2BECC0583" ma:contentTypeVersion="2" ma:contentTypeDescription="Creare un nuovo documento." ma:contentTypeScope="" ma:versionID="ff81740e1bc454247d8182e5edd16781">
  <xsd:schema xmlns:xsd="http://www.w3.org/2001/XMLSchema" xmlns:xs="http://www.w3.org/2001/XMLSchema" xmlns:p="http://schemas.microsoft.com/office/2006/metadata/properties" xmlns:ns3="3a153c22-2e0c-4f20-8f45-c4d29e106baf" targetNamespace="http://schemas.microsoft.com/office/2006/metadata/properties" ma:root="true" ma:fieldsID="92e451b1240bcadf964cc0b28f746495" ns3:_="">
    <xsd:import namespace="3a153c22-2e0c-4f20-8f45-c4d29e106ba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53c22-2e0c-4f20-8f45-c4d29e106b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C8E197-FC00-4893-8BA4-8361ABB7CE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53c22-2e0c-4f20-8f45-c4d29e106b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2394C8-E55A-4702-8931-385442CA183F}">
  <ds:schemaRefs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3a153c22-2e0c-4f20-8f45-c4d29e106baf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25AE41D-1D66-429F-A2B2-C78C47EE646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5</vt:i4>
      </vt:variant>
    </vt:vector>
  </HeadingPairs>
  <TitlesOfParts>
    <vt:vector size="10" baseType="lpstr">
      <vt:lpstr>questionario</vt:lpstr>
      <vt:lpstr>feedback assenze</vt:lpstr>
      <vt:lpstr>ccnl</vt:lpstr>
      <vt:lpstr>ateco2007_2digit</vt:lpstr>
      <vt:lpstr>provincia</vt:lpstr>
      <vt:lpstr>ccnl!Area_stampa</vt:lpstr>
      <vt:lpstr>'feedback assenze'!Area_stampa</vt:lpstr>
      <vt:lpstr>questionario!Area_stampa</vt:lpstr>
      <vt:lpstr>ccnl!Titoli_stampa</vt:lpstr>
      <vt:lpstr>questionario!Titoli_stampa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glabartino</dc:creator>
  <cp:lastModifiedBy>pi </cp:lastModifiedBy>
  <cp:lastPrinted>2024-01-24T15:23:05Z</cp:lastPrinted>
  <dcterms:created xsi:type="dcterms:W3CDTF">2018-02-13T10:01:45Z</dcterms:created>
  <dcterms:modified xsi:type="dcterms:W3CDTF">2024-02-26T15:28:04Z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0x010100633D7ECF6350C3458F5EB8E2BECC0583</vt:lpwstr>
  </property>
</Properties>
</file>